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's PC\OneDrive\Documents\"/>
    </mc:Choice>
  </mc:AlternateContent>
  <xr:revisionPtr revIDLastSave="0" documentId="13_ncr:1_{D7D7C418-45E2-402D-B512-ABDE0C0360E3}" xr6:coauthVersionLast="47" xr6:coauthVersionMax="47" xr10:uidLastSave="{00000000-0000-0000-0000-000000000000}"/>
  <bookViews>
    <workbookView xWindow="-108" yWindow="-108" windowWidth="23256" windowHeight="12456" tabRatio="909" xr2:uid="{00000000-000D-0000-FFFF-FFFF00000000}"/>
  </bookViews>
  <sheets>
    <sheet name="All Indian Rodeo" sheetId="23" r:id="rId1"/>
    <sheet name="Bareback" sheetId="1" r:id="rId2"/>
    <sheet name="Steer Wrestling" sheetId="7" r:id="rId3"/>
    <sheet name="Saddle Bronc" sheetId="3" r:id="rId4"/>
    <sheet name="TR Header" sheetId="40" r:id="rId5"/>
    <sheet name="TR Heeler" sheetId="39" r:id="rId6"/>
    <sheet name="Bull Riding" sheetId="30" r:id="rId7"/>
    <sheet name="Barrel Racing" sheetId="8" r:id="rId8"/>
    <sheet name="Tie Down Roping" sheetId="5" r:id="rId9"/>
    <sheet name="Breakaway" sheetId="6" r:id="rId10"/>
    <sheet name="Sr. Breakaway" sheetId="45" state="hidden" r:id="rId11"/>
    <sheet name="Sr. TR Header" sheetId="47" state="hidden" r:id="rId12"/>
    <sheet name="Sr. TR Heeler" sheetId="48" state="hidden" r:id="rId13"/>
    <sheet name="Jr. Barrel Racing" sheetId="42" state="hidden" r:id="rId14"/>
    <sheet name="Jr. Breakaway" sheetId="43" state="hidden" r:id="rId15"/>
    <sheet name="Jr. Bull Riding" sheetId="46" state="hidden" r:id="rId16"/>
    <sheet name="RESULTS" sheetId="26" r:id="rId17"/>
    <sheet name="SANCTION FEE" sheetId="49" r:id="rId18"/>
    <sheet name="STOCK FEES" sheetId="50" r:id="rId19"/>
  </sheets>
  <definedNames>
    <definedName name="_xlnm.Print_Area" localSheetId="0">'All Indian Rodeo'!$A$1:$Q$52</definedName>
    <definedName name="_xlnm.Print_Area" localSheetId="1">Bareback!$A$1:$O$39</definedName>
    <definedName name="_xlnm.Print_Area" localSheetId="7">'Barrel Racing'!$A$1:$O$39</definedName>
    <definedName name="_xlnm.Print_Area" localSheetId="9">Breakaway!$A$1:$O$39</definedName>
    <definedName name="_xlnm.Print_Area" localSheetId="6">'Bull Riding'!$A$1:$O$39</definedName>
    <definedName name="_xlnm.Print_Area" localSheetId="13">'Jr. Barrel Racing'!$A$1:$O$39</definedName>
    <definedName name="_xlnm.Print_Area" localSheetId="14">'Jr. Breakaway'!$A$1:$O$39</definedName>
    <definedName name="_xlnm.Print_Area" localSheetId="15">'Jr. Bull Riding'!$A$1:$O$39</definedName>
    <definedName name="_xlnm.Print_Area" localSheetId="16">RESULTS!$A$1:$P$83</definedName>
    <definedName name="_xlnm.Print_Area" localSheetId="3">'Saddle Bronc'!$A$1:$O$39</definedName>
    <definedName name="_xlnm.Print_Area" localSheetId="17">'SANCTION FEE'!$A$1:$G$34</definedName>
    <definedName name="_xlnm.Print_Area" localSheetId="10">'Sr. Breakaway'!$A$1:$O$39</definedName>
    <definedName name="_xlnm.Print_Area" localSheetId="11">'Sr. TR Header'!$A$1:$O$39</definedName>
    <definedName name="_xlnm.Print_Area" localSheetId="12">'Sr. TR Heeler'!$A$1:$O$39</definedName>
    <definedName name="_xlnm.Print_Area" localSheetId="2">'Steer Wrestling'!$A$1:$O$39</definedName>
    <definedName name="_xlnm.Print_Area" localSheetId="18">'STOCK FEES'!$A$1:$F$32</definedName>
    <definedName name="_xlnm.Print_Area" localSheetId="8">'Tie Down Roping'!$A$1:$O$39</definedName>
    <definedName name="_xlnm.Print_Area" localSheetId="4">'TR Header'!$A$1:$O$39</definedName>
    <definedName name="_xlnm.Print_Area" localSheetId="5">'TR Heeler'!$A$1:$O$39</definedName>
    <definedName name="_xlnm.Print_Titles" localSheetId="0">'All Indian Rodeo'!$1:$5</definedName>
    <definedName name="_xlnm.Print_Titles" localSheetId="18">'STOCK FEES'!$1:$3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7" i="26" l="1"/>
  <c r="N77" i="26"/>
  <c r="O77" i="26"/>
  <c r="P77" i="26"/>
  <c r="M78" i="26"/>
  <c r="N78" i="26"/>
  <c r="O78" i="26"/>
  <c r="P78" i="26"/>
  <c r="M79" i="26"/>
  <c r="N79" i="26"/>
  <c r="O79" i="26"/>
  <c r="P79" i="26"/>
  <c r="M80" i="26"/>
  <c r="N80" i="26"/>
  <c r="O80" i="26"/>
  <c r="P80" i="26"/>
  <c r="M81" i="26"/>
  <c r="N81" i="26"/>
  <c r="O81" i="26"/>
  <c r="P81" i="26"/>
  <c r="M82" i="26"/>
  <c r="N82" i="26"/>
  <c r="O82" i="26"/>
  <c r="P82" i="26"/>
  <c r="M83" i="26"/>
  <c r="N83" i="26"/>
  <c r="O83" i="26"/>
  <c r="P83" i="26"/>
  <c r="I22" i="40" l="1"/>
  <c r="I26" i="40"/>
  <c r="I25" i="40"/>
  <c r="I23" i="40"/>
  <c r="I21" i="40"/>
  <c r="I26" i="39"/>
  <c r="I25" i="39"/>
  <c r="I23" i="39"/>
  <c r="I22" i="39"/>
  <c r="I21" i="39"/>
  <c r="N26" i="5"/>
  <c r="N25" i="5"/>
  <c r="N23" i="5"/>
  <c r="N22" i="5"/>
  <c r="N21" i="5"/>
  <c r="D26" i="5"/>
  <c r="D25" i="5"/>
  <c r="D23" i="5"/>
  <c r="D22" i="5"/>
  <c r="D21" i="5"/>
  <c r="I26" i="3"/>
  <c r="I25" i="3"/>
  <c r="I24" i="3"/>
  <c r="I23" i="3"/>
  <c r="I22" i="3"/>
  <c r="I21" i="3"/>
  <c r="N26" i="7"/>
  <c r="N25" i="7"/>
  <c r="N23" i="7"/>
  <c r="N22" i="7"/>
  <c r="N21" i="7"/>
  <c r="I24" i="7"/>
  <c r="I23" i="7"/>
  <c r="I22" i="7"/>
  <c r="I21" i="7"/>
  <c r="D26" i="7"/>
  <c r="D25" i="7"/>
  <c r="D23" i="7"/>
  <c r="D22" i="7"/>
  <c r="D21" i="7"/>
  <c r="S62" i="26" l="1"/>
  <c r="T62" i="26"/>
  <c r="U62" i="26"/>
  <c r="S63" i="26"/>
  <c r="T63" i="26"/>
  <c r="U63" i="26"/>
  <c r="S38" i="26"/>
  <c r="T38" i="26"/>
  <c r="U38" i="26"/>
  <c r="S39" i="26"/>
  <c r="T39" i="26"/>
  <c r="U39" i="26"/>
  <c r="A130" i="26"/>
  <c r="B130" i="26"/>
  <c r="C130" i="26"/>
  <c r="A131" i="26"/>
  <c r="B131" i="26"/>
  <c r="C131" i="26"/>
  <c r="B116" i="26"/>
  <c r="C116" i="26"/>
  <c r="B117" i="26"/>
  <c r="C117" i="26"/>
  <c r="A148" i="26"/>
  <c r="B148" i="26"/>
  <c r="C148" i="26"/>
  <c r="A149" i="26"/>
  <c r="B149" i="26"/>
  <c r="C149" i="26"/>
  <c r="A142" i="26"/>
  <c r="B142" i="26"/>
  <c r="C142" i="26"/>
  <c r="A143" i="26"/>
  <c r="B143" i="26"/>
  <c r="C143" i="26"/>
  <c r="B136" i="26"/>
  <c r="C136" i="26"/>
  <c r="B137" i="26"/>
  <c r="C137" i="26"/>
  <c r="B94" i="26"/>
  <c r="C94" i="26"/>
  <c r="B95" i="26"/>
  <c r="C95" i="26"/>
  <c r="A108" i="26"/>
  <c r="B108" i="26"/>
  <c r="C108" i="26"/>
  <c r="A109" i="26"/>
  <c r="B109" i="26"/>
  <c r="C109" i="26"/>
  <c r="S70" i="26"/>
  <c r="T70" i="26"/>
  <c r="U70" i="26"/>
  <c r="S71" i="26"/>
  <c r="T71" i="26"/>
  <c r="U71" i="26"/>
  <c r="S60" i="26"/>
  <c r="T60" i="26"/>
  <c r="U60" i="26"/>
  <c r="S61" i="26"/>
  <c r="T61" i="26"/>
  <c r="U61" i="26"/>
  <c r="S54" i="26"/>
  <c r="T54" i="26"/>
  <c r="U54" i="26"/>
  <c r="S55" i="26"/>
  <c r="T55" i="26"/>
  <c r="U55" i="26"/>
  <c r="S46" i="26"/>
  <c r="T46" i="26"/>
  <c r="U46" i="26"/>
  <c r="S47" i="26"/>
  <c r="T47" i="26"/>
  <c r="U47" i="26"/>
  <c r="S36" i="26"/>
  <c r="T36" i="26"/>
  <c r="U36" i="26"/>
  <c r="S37" i="26"/>
  <c r="T37" i="26"/>
  <c r="U37" i="26"/>
  <c r="S30" i="26"/>
  <c r="T30" i="26"/>
  <c r="U30" i="26"/>
  <c r="S31" i="26"/>
  <c r="T31" i="26"/>
  <c r="U31" i="26"/>
  <c r="S22" i="26"/>
  <c r="T22" i="26"/>
  <c r="U22" i="26"/>
  <c r="S23" i="26"/>
  <c r="T23" i="26"/>
  <c r="U23" i="26"/>
  <c r="T8" i="26"/>
  <c r="U8" i="26"/>
  <c r="T9" i="26"/>
  <c r="U9" i="26"/>
  <c r="M74" i="26"/>
  <c r="N74" i="26"/>
  <c r="O74" i="26"/>
  <c r="M70" i="26"/>
  <c r="N70" i="26"/>
  <c r="O70" i="26"/>
  <c r="M71" i="26"/>
  <c r="N71" i="26"/>
  <c r="O71" i="26"/>
  <c r="M72" i="26"/>
  <c r="N72" i="26"/>
  <c r="O72" i="26"/>
  <c r="M73" i="26"/>
  <c r="N73" i="26"/>
  <c r="O73" i="26"/>
  <c r="M62" i="26"/>
  <c r="N62" i="26"/>
  <c r="O62" i="26"/>
  <c r="M63" i="26"/>
  <c r="N63" i="26"/>
  <c r="O63" i="26"/>
  <c r="M64" i="26"/>
  <c r="N64" i="26"/>
  <c r="O64" i="26"/>
  <c r="M65" i="26"/>
  <c r="N65" i="26"/>
  <c r="O65" i="26"/>
  <c r="M66" i="26"/>
  <c r="N66" i="26"/>
  <c r="O66" i="26"/>
  <c r="M57" i="26"/>
  <c r="N57" i="26"/>
  <c r="O57" i="26"/>
  <c r="M58" i="26"/>
  <c r="N58" i="26"/>
  <c r="O58" i="26"/>
  <c r="M47" i="26"/>
  <c r="N47" i="26"/>
  <c r="O47" i="26"/>
  <c r="M48" i="26"/>
  <c r="N48" i="26"/>
  <c r="O48" i="26"/>
  <c r="N39" i="26"/>
  <c r="O39" i="26"/>
  <c r="N40" i="26"/>
  <c r="O40" i="26"/>
  <c r="M20" i="26"/>
  <c r="N20" i="26"/>
  <c r="O20" i="26"/>
  <c r="G72" i="26"/>
  <c r="H72" i="26"/>
  <c r="I72" i="26"/>
  <c r="G73" i="26"/>
  <c r="H73" i="26"/>
  <c r="I73" i="26"/>
  <c r="G52" i="26"/>
  <c r="H52" i="26"/>
  <c r="I52" i="26"/>
  <c r="G53" i="26"/>
  <c r="H53" i="26"/>
  <c r="I53" i="26"/>
  <c r="G42" i="26"/>
  <c r="H42" i="26"/>
  <c r="I42" i="26"/>
  <c r="G43" i="26"/>
  <c r="H43" i="26"/>
  <c r="I43" i="26"/>
  <c r="G34" i="26"/>
  <c r="H34" i="26"/>
  <c r="I34" i="26"/>
  <c r="G35" i="26"/>
  <c r="H35" i="26"/>
  <c r="I35" i="26"/>
  <c r="G21" i="26"/>
  <c r="H21" i="26"/>
  <c r="I21" i="26"/>
  <c r="G22" i="26"/>
  <c r="H22" i="26"/>
  <c r="I22" i="26"/>
  <c r="G23" i="26"/>
  <c r="H23" i="26"/>
  <c r="I23" i="26"/>
  <c r="G24" i="26"/>
  <c r="H24" i="26"/>
  <c r="I24" i="26"/>
  <c r="G25" i="26"/>
  <c r="H25" i="26"/>
  <c r="I25" i="26"/>
  <c r="G17" i="26"/>
  <c r="H17" i="26"/>
  <c r="I17" i="26"/>
  <c r="G14" i="26"/>
  <c r="H14" i="26"/>
  <c r="I14" i="26"/>
  <c r="G15" i="26"/>
  <c r="H15" i="26"/>
  <c r="I15" i="26"/>
  <c r="G16" i="26"/>
  <c r="H16" i="26"/>
  <c r="I16" i="26"/>
  <c r="G5" i="26"/>
  <c r="H5" i="26"/>
  <c r="I5" i="26"/>
  <c r="G6" i="26"/>
  <c r="H6" i="26"/>
  <c r="I6" i="26"/>
  <c r="G7" i="26"/>
  <c r="H7" i="26"/>
  <c r="I7" i="26"/>
  <c r="G8" i="26"/>
  <c r="H8" i="26"/>
  <c r="I8" i="26"/>
  <c r="G9" i="26"/>
  <c r="H9" i="26"/>
  <c r="I9" i="26"/>
  <c r="A78" i="26"/>
  <c r="B78" i="26"/>
  <c r="C78" i="26"/>
  <c r="A79" i="26"/>
  <c r="B79" i="26"/>
  <c r="C79" i="26"/>
  <c r="A68" i="26"/>
  <c r="B68" i="26"/>
  <c r="C68" i="26"/>
  <c r="A69" i="26"/>
  <c r="B69" i="26"/>
  <c r="C69" i="26"/>
  <c r="A61" i="26"/>
  <c r="B61" i="26"/>
  <c r="C61" i="26"/>
  <c r="A60" i="26"/>
  <c r="B60" i="26"/>
  <c r="C60" i="26"/>
  <c r="A32" i="26"/>
  <c r="B32" i="26"/>
  <c r="C32" i="26"/>
  <c r="A33" i="26"/>
  <c r="B33" i="26"/>
  <c r="C33" i="26"/>
  <c r="A50" i="26"/>
  <c r="B50" i="26"/>
  <c r="C50" i="26"/>
  <c r="A51" i="26"/>
  <c r="B51" i="26"/>
  <c r="C51" i="26"/>
  <c r="A41" i="26"/>
  <c r="B41" i="26"/>
  <c r="C41" i="26"/>
  <c r="A39" i="26"/>
  <c r="B39" i="26"/>
  <c r="C39" i="26"/>
  <c r="A40" i="26"/>
  <c r="B40" i="26"/>
  <c r="C40" i="26"/>
  <c r="C9" i="49" l="1"/>
  <c r="C17" i="49"/>
  <c r="C16" i="49"/>
  <c r="C15" i="49"/>
  <c r="C14" i="49"/>
  <c r="C13" i="49"/>
  <c r="C12" i="49"/>
  <c r="C11" i="49"/>
  <c r="C10" i="49"/>
  <c r="C8" i="49"/>
  <c r="C7" i="49"/>
  <c r="C6" i="49"/>
  <c r="C5" i="49"/>
  <c r="C4" i="49"/>
  <c r="C3" i="49"/>
  <c r="B20" i="50"/>
  <c r="D20" i="50" s="1"/>
  <c r="B19" i="50"/>
  <c r="D19" i="50" s="1"/>
  <c r="B18" i="50"/>
  <c r="D18" i="50" s="1"/>
  <c r="B17" i="50"/>
  <c r="D17" i="50" s="1"/>
  <c r="B16" i="50"/>
  <c r="D16" i="50" s="1"/>
  <c r="B15" i="50"/>
  <c r="D15" i="50" s="1"/>
  <c r="B14" i="50"/>
  <c r="D14" i="50" s="1"/>
  <c r="B13" i="50"/>
  <c r="D13" i="50" s="1"/>
  <c r="B12" i="50"/>
  <c r="D12" i="50" s="1"/>
  <c r="B11" i="50"/>
  <c r="D11" i="50" s="1"/>
  <c r="B10" i="50"/>
  <c r="D10" i="50" s="1"/>
  <c r="B9" i="50"/>
  <c r="D9" i="50" s="1"/>
  <c r="B8" i="50"/>
  <c r="D8" i="50" s="1"/>
  <c r="D21" i="49"/>
  <c r="D25" i="49"/>
  <c r="D26" i="49" l="1"/>
  <c r="D21" i="50"/>
  <c r="E24" i="23"/>
  <c r="E21" i="23"/>
  <c r="E18" i="23"/>
  <c r="E15" i="23"/>
  <c r="E12" i="23"/>
  <c r="E9" i="23"/>
  <c r="E48" i="23"/>
  <c r="C48" i="23"/>
  <c r="B48" i="23"/>
  <c r="E45" i="23"/>
  <c r="C45" i="23"/>
  <c r="B45" i="23"/>
  <c r="E42" i="23"/>
  <c r="C42" i="23"/>
  <c r="B42" i="23"/>
  <c r="E39" i="23"/>
  <c r="C39" i="23"/>
  <c r="B39" i="23"/>
  <c r="E36" i="23"/>
  <c r="C36" i="23"/>
  <c r="B36" i="23"/>
  <c r="E33" i="23"/>
  <c r="C33" i="23"/>
  <c r="B33" i="23"/>
  <c r="E30" i="23"/>
  <c r="C30" i="23"/>
  <c r="B30" i="23"/>
  <c r="E27" i="23"/>
  <c r="C27" i="23"/>
  <c r="B27" i="23"/>
  <c r="E6" i="23"/>
  <c r="E51" i="23" l="1"/>
  <c r="A147" i="26" l="1"/>
  <c r="B147" i="26"/>
  <c r="C147" i="26"/>
  <c r="B146" i="26"/>
  <c r="C146" i="26"/>
  <c r="A141" i="26"/>
  <c r="B141" i="26"/>
  <c r="C141" i="26"/>
  <c r="B140" i="26"/>
  <c r="C140" i="26"/>
  <c r="B135" i="26"/>
  <c r="C135" i="26"/>
  <c r="B134" i="26"/>
  <c r="C134" i="26"/>
  <c r="A146" i="26"/>
  <c r="A140" i="26"/>
  <c r="A134" i="26"/>
  <c r="S67" i="26"/>
  <c r="T67" i="26"/>
  <c r="U67" i="26"/>
  <c r="S68" i="26"/>
  <c r="T68" i="26"/>
  <c r="U68" i="26"/>
  <c r="S69" i="26"/>
  <c r="T69" i="26"/>
  <c r="U69" i="26"/>
  <c r="T66" i="26"/>
  <c r="U66" i="26"/>
  <c r="S59" i="26"/>
  <c r="T59" i="26"/>
  <c r="U59" i="26"/>
  <c r="T58" i="26"/>
  <c r="U58" i="26"/>
  <c r="S51" i="26"/>
  <c r="T51" i="26"/>
  <c r="U51" i="26"/>
  <c r="S52" i="26"/>
  <c r="T52" i="26"/>
  <c r="U52" i="26"/>
  <c r="S53" i="26"/>
  <c r="T53" i="26"/>
  <c r="U53" i="26"/>
  <c r="T50" i="26"/>
  <c r="U50" i="26"/>
  <c r="S66" i="26"/>
  <c r="S58" i="26"/>
  <c r="S50" i="26"/>
  <c r="T42" i="26"/>
  <c r="S43" i="26"/>
  <c r="T43" i="26"/>
  <c r="U43" i="26"/>
  <c r="S44" i="26"/>
  <c r="T44" i="26"/>
  <c r="U44" i="26"/>
  <c r="S45" i="26"/>
  <c r="T45" i="26"/>
  <c r="U45" i="26"/>
  <c r="U42" i="26"/>
  <c r="S42" i="26"/>
  <c r="S35" i="26"/>
  <c r="T35" i="26"/>
  <c r="U35" i="26"/>
  <c r="T34" i="26"/>
  <c r="U34" i="26"/>
  <c r="S34" i="26"/>
  <c r="S27" i="26"/>
  <c r="T27" i="26"/>
  <c r="U27" i="26"/>
  <c r="S28" i="26"/>
  <c r="T28" i="26"/>
  <c r="U28" i="26"/>
  <c r="S29" i="26"/>
  <c r="T29" i="26"/>
  <c r="U29" i="26"/>
  <c r="T26" i="26"/>
  <c r="U26" i="26"/>
  <c r="S26" i="26"/>
  <c r="A127" i="26"/>
  <c r="B127" i="26"/>
  <c r="C127" i="26"/>
  <c r="A128" i="26"/>
  <c r="B128" i="26"/>
  <c r="C128" i="26"/>
  <c r="A129" i="26"/>
  <c r="B129" i="26"/>
  <c r="C129" i="26"/>
  <c r="B126" i="26"/>
  <c r="C126" i="26"/>
  <c r="A126" i="26"/>
  <c r="A121" i="26"/>
  <c r="B121" i="26"/>
  <c r="C121" i="26"/>
  <c r="A122" i="26"/>
  <c r="B122" i="26"/>
  <c r="C122" i="26"/>
  <c r="A123" i="26"/>
  <c r="B123" i="26"/>
  <c r="C123" i="26"/>
  <c r="B120" i="26"/>
  <c r="C120" i="26"/>
  <c r="A120" i="26"/>
  <c r="B113" i="26"/>
  <c r="C113" i="26"/>
  <c r="B114" i="26"/>
  <c r="C114" i="26"/>
  <c r="B115" i="26"/>
  <c r="C115" i="26"/>
  <c r="B112" i="26"/>
  <c r="C112" i="26"/>
  <c r="A112" i="26"/>
  <c r="A105" i="26"/>
  <c r="B105" i="26"/>
  <c r="C105" i="26"/>
  <c r="A106" i="26"/>
  <c r="B106" i="26"/>
  <c r="C106" i="26"/>
  <c r="A107" i="26"/>
  <c r="B107" i="26"/>
  <c r="C107" i="26"/>
  <c r="B104" i="26"/>
  <c r="C104" i="26"/>
  <c r="A104" i="26"/>
  <c r="A99" i="26"/>
  <c r="B99" i="26"/>
  <c r="C99" i="26"/>
  <c r="A100" i="26"/>
  <c r="B100" i="26"/>
  <c r="C100" i="26"/>
  <c r="A101" i="26"/>
  <c r="B101" i="26"/>
  <c r="C101" i="26"/>
  <c r="B98" i="26"/>
  <c r="C98" i="26"/>
  <c r="A98" i="26"/>
  <c r="B91" i="26"/>
  <c r="C91" i="26"/>
  <c r="B92" i="26"/>
  <c r="C92" i="26"/>
  <c r="B93" i="26"/>
  <c r="C93" i="26"/>
  <c r="B90" i="26"/>
  <c r="C90" i="26"/>
  <c r="A90" i="26"/>
  <c r="S19" i="26"/>
  <c r="T19" i="26"/>
  <c r="U19" i="26"/>
  <c r="S20" i="26"/>
  <c r="T20" i="26"/>
  <c r="U20" i="26"/>
  <c r="S21" i="26"/>
  <c r="T21" i="26"/>
  <c r="U21" i="26"/>
  <c r="T18" i="26"/>
  <c r="U18" i="26"/>
  <c r="S18" i="26"/>
  <c r="S13" i="26"/>
  <c r="T13" i="26"/>
  <c r="U13" i="26"/>
  <c r="S14" i="26"/>
  <c r="T14" i="26"/>
  <c r="U14" i="26"/>
  <c r="S15" i="26"/>
  <c r="T15" i="26"/>
  <c r="U15" i="26"/>
  <c r="T12" i="26"/>
  <c r="U12" i="26"/>
  <c r="S12" i="26"/>
  <c r="T5" i="26"/>
  <c r="U5" i="26"/>
  <c r="T6" i="26"/>
  <c r="U6" i="26"/>
  <c r="T7" i="26"/>
  <c r="U7" i="26"/>
  <c r="T4" i="26"/>
  <c r="U4" i="26"/>
  <c r="S4" i="26"/>
  <c r="N69" i="26"/>
  <c r="O69" i="26"/>
  <c r="M69" i="26"/>
  <c r="N61" i="26"/>
  <c r="O61" i="26"/>
  <c r="M52" i="26"/>
  <c r="N52" i="26"/>
  <c r="O52" i="26"/>
  <c r="M53" i="26"/>
  <c r="N53" i="26"/>
  <c r="O53" i="26"/>
  <c r="M54" i="26"/>
  <c r="N54" i="26"/>
  <c r="O54" i="26"/>
  <c r="M55" i="26"/>
  <c r="N55" i="26"/>
  <c r="O55" i="26"/>
  <c r="M56" i="26"/>
  <c r="N56" i="26"/>
  <c r="O56" i="26"/>
  <c r="N51" i="26"/>
  <c r="O51" i="26"/>
  <c r="M44" i="26"/>
  <c r="N44" i="26"/>
  <c r="O44" i="26"/>
  <c r="M45" i="26"/>
  <c r="N45" i="26"/>
  <c r="O45" i="26"/>
  <c r="M46" i="26"/>
  <c r="N46" i="26"/>
  <c r="O46" i="26"/>
  <c r="N43" i="26"/>
  <c r="O43" i="26"/>
  <c r="N34" i="26"/>
  <c r="O34" i="26"/>
  <c r="N35" i="26"/>
  <c r="O35" i="26"/>
  <c r="N36" i="26"/>
  <c r="O36" i="26"/>
  <c r="N37" i="26"/>
  <c r="O37" i="26"/>
  <c r="N38" i="26"/>
  <c r="O38" i="26"/>
  <c r="N33" i="26"/>
  <c r="O33" i="26"/>
  <c r="M24" i="26"/>
  <c r="N24" i="26"/>
  <c r="O24" i="26"/>
  <c r="M25" i="26"/>
  <c r="N25" i="26"/>
  <c r="O25" i="26"/>
  <c r="M26" i="26"/>
  <c r="N26" i="26"/>
  <c r="O26" i="26"/>
  <c r="M27" i="26"/>
  <c r="N27" i="26"/>
  <c r="O27" i="26"/>
  <c r="M28" i="26"/>
  <c r="N28" i="26"/>
  <c r="O28" i="26"/>
  <c r="M29" i="26"/>
  <c r="N29" i="26"/>
  <c r="O29" i="26"/>
  <c r="M30" i="26"/>
  <c r="N30" i="26"/>
  <c r="O30" i="26"/>
  <c r="N23" i="26"/>
  <c r="O23" i="26"/>
  <c r="M15" i="26"/>
  <c r="N15" i="26"/>
  <c r="O15" i="26"/>
  <c r="M16" i="26"/>
  <c r="N16" i="26"/>
  <c r="O16" i="26"/>
  <c r="M17" i="26"/>
  <c r="N17" i="26"/>
  <c r="O17" i="26"/>
  <c r="M18" i="26"/>
  <c r="N18" i="26"/>
  <c r="O18" i="26"/>
  <c r="M19" i="26"/>
  <c r="N19" i="26"/>
  <c r="O19" i="26"/>
  <c r="N14" i="26"/>
  <c r="O14" i="26"/>
  <c r="M5" i="26"/>
  <c r="N5" i="26"/>
  <c r="O5" i="26"/>
  <c r="M6" i="26"/>
  <c r="N6" i="26"/>
  <c r="O6" i="26"/>
  <c r="M7" i="26"/>
  <c r="N7" i="26"/>
  <c r="O7" i="26"/>
  <c r="M8" i="26"/>
  <c r="N8" i="26"/>
  <c r="O8" i="26"/>
  <c r="M9" i="26"/>
  <c r="N9" i="26"/>
  <c r="O9" i="26"/>
  <c r="M10" i="26"/>
  <c r="N10" i="26"/>
  <c r="O10" i="26"/>
  <c r="M11" i="26"/>
  <c r="N11" i="26"/>
  <c r="O11" i="26"/>
  <c r="N4" i="26"/>
  <c r="O4" i="26"/>
  <c r="G77" i="26"/>
  <c r="H77" i="26"/>
  <c r="I77" i="26"/>
  <c r="G78" i="26"/>
  <c r="H78" i="26"/>
  <c r="I78" i="26"/>
  <c r="G79" i="26"/>
  <c r="H79" i="26"/>
  <c r="I79" i="26"/>
  <c r="G80" i="26"/>
  <c r="H80" i="26"/>
  <c r="I80" i="26"/>
  <c r="G81" i="26"/>
  <c r="H81" i="26"/>
  <c r="I81" i="26"/>
  <c r="G82" i="26"/>
  <c r="H82" i="26"/>
  <c r="I82" i="26"/>
  <c r="G83" i="26"/>
  <c r="H83" i="26"/>
  <c r="I83" i="26"/>
  <c r="H76" i="26"/>
  <c r="I76" i="26"/>
  <c r="G67" i="26"/>
  <c r="H67" i="26"/>
  <c r="I67" i="26"/>
  <c r="G68" i="26"/>
  <c r="H68" i="26"/>
  <c r="I68" i="26"/>
  <c r="G69" i="26"/>
  <c r="H69" i="26"/>
  <c r="I69" i="26"/>
  <c r="G70" i="26"/>
  <c r="H70" i="26"/>
  <c r="I70" i="26"/>
  <c r="G71" i="26"/>
  <c r="H71" i="26"/>
  <c r="I71" i="26"/>
  <c r="H66" i="26"/>
  <c r="I66" i="26"/>
  <c r="G57" i="26"/>
  <c r="H57" i="26"/>
  <c r="I57" i="26"/>
  <c r="G58" i="26"/>
  <c r="H58" i="26"/>
  <c r="I58" i="26"/>
  <c r="G59" i="26"/>
  <c r="H59" i="26"/>
  <c r="I59" i="26"/>
  <c r="G60" i="26"/>
  <c r="H60" i="26"/>
  <c r="I60" i="26"/>
  <c r="G61" i="26"/>
  <c r="H61" i="26"/>
  <c r="I61" i="26"/>
  <c r="G62" i="26"/>
  <c r="H62" i="26"/>
  <c r="I62" i="26"/>
  <c r="G63" i="26"/>
  <c r="H63" i="26"/>
  <c r="I63" i="26"/>
  <c r="H56" i="26"/>
  <c r="I56" i="26"/>
  <c r="G47" i="26"/>
  <c r="H47" i="26"/>
  <c r="I47" i="26"/>
  <c r="G48" i="26"/>
  <c r="H48" i="26"/>
  <c r="I48" i="26"/>
  <c r="G49" i="26"/>
  <c r="H49" i="26"/>
  <c r="I49" i="26"/>
  <c r="G50" i="26"/>
  <c r="H50" i="26"/>
  <c r="I50" i="26"/>
  <c r="G51" i="26"/>
  <c r="H51" i="26"/>
  <c r="I51" i="26"/>
  <c r="H46" i="26"/>
  <c r="I46" i="26"/>
  <c r="G39" i="26"/>
  <c r="H39" i="26"/>
  <c r="I39" i="26"/>
  <c r="G40" i="26"/>
  <c r="H40" i="26"/>
  <c r="I40" i="26"/>
  <c r="G41" i="26"/>
  <c r="H41" i="26"/>
  <c r="I41" i="26"/>
  <c r="H38" i="26"/>
  <c r="I38" i="26"/>
  <c r="G29" i="26"/>
  <c r="H29" i="26"/>
  <c r="I29" i="26"/>
  <c r="G30" i="26"/>
  <c r="H30" i="26"/>
  <c r="I30" i="26"/>
  <c r="G31" i="26"/>
  <c r="H31" i="26"/>
  <c r="I31" i="26"/>
  <c r="G32" i="26"/>
  <c r="H32" i="26"/>
  <c r="I32" i="26"/>
  <c r="G33" i="26"/>
  <c r="H33" i="26"/>
  <c r="I33" i="26"/>
  <c r="H28" i="26"/>
  <c r="I28" i="26"/>
  <c r="G46" i="26"/>
  <c r="G38" i="26"/>
  <c r="G28" i="26"/>
  <c r="H20" i="26"/>
  <c r="I20" i="26"/>
  <c r="G13" i="26"/>
  <c r="H13" i="26"/>
  <c r="I13" i="26"/>
  <c r="H12" i="26"/>
  <c r="I12" i="26"/>
  <c r="H4" i="26"/>
  <c r="I4" i="26"/>
  <c r="A73" i="26"/>
  <c r="B73" i="26"/>
  <c r="C73" i="26"/>
  <c r="A74" i="26"/>
  <c r="B74" i="26"/>
  <c r="C74" i="26"/>
  <c r="A75" i="26"/>
  <c r="B75" i="26"/>
  <c r="C75" i="26"/>
  <c r="A76" i="26"/>
  <c r="B76" i="26"/>
  <c r="C76" i="26"/>
  <c r="A77" i="26"/>
  <c r="B77" i="26"/>
  <c r="C77" i="26"/>
  <c r="B72" i="26"/>
  <c r="C72" i="26"/>
  <c r="A65" i="26"/>
  <c r="B65" i="26"/>
  <c r="C65" i="26"/>
  <c r="A66" i="26"/>
  <c r="B66" i="26"/>
  <c r="C66" i="26"/>
  <c r="A67" i="26"/>
  <c r="B67" i="26"/>
  <c r="C67" i="26"/>
  <c r="B64" i="26"/>
  <c r="C64" i="26"/>
  <c r="A55" i="26"/>
  <c r="B55" i="26"/>
  <c r="C55" i="26"/>
  <c r="A56" i="26"/>
  <c r="B56" i="26"/>
  <c r="C56" i="26"/>
  <c r="A57" i="26"/>
  <c r="B57" i="26"/>
  <c r="C57" i="26"/>
  <c r="A58" i="26"/>
  <c r="B58" i="26"/>
  <c r="C58" i="26"/>
  <c r="A59" i="26"/>
  <c r="B59" i="26"/>
  <c r="C59" i="26"/>
  <c r="B54" i="26"/>
  <c r="C54" i="26"/>
  <c r="A45" i="26"/>
  <c r="B45" i="26"/>
  <c r="C45" i="26"/>
  <c r="A46" i="26"/>
  <c r="B46" i="26"/>
  <c r="C46" i="26"/>
  <c r="A47" i="26"/>
  <c r="B47" i="26"/>
  <c r="C47" i="26"/>
  <c r="A48" i="26"/>
  <c r="B48" i="26"/>
  <c r="C48" i="26"/>
  <c r="A49" i="26"/>
  <c r="B49" i="26"/>
  <c r="C49" i="26"/>
  <c r="B44" i="26"/>
  <c r="C44" i="26"/>
  <c r="A37" i="26"/>
  <c r="B37" i="26"/>
  <c r="C37" i="26"/>
  <c r="A38" i="26"/>
  <c r="B38" i="26"/>
  <c r="C38" i="26"/>
  <c r="B36" i="26"/>
  <c r="C36" i="26"/>
  <c r="A27" i="26"/>
  <c r="B27" i="26"/>
  <c r="C27" i="26"/>
  <c r="A28" i="26"/>
  <c r="B28" i="26"/>
  <c r="C28" i="26"/>
  <c r="A29" i="26"/>
  <c r="B29" i="26"/>
  <c r="C29" i="26"/>
  <c r="A30" i="26"/>
  <c r="B30" i="26"/>
  <c r="C30" i="26"/>
  <c r="A31" i="26"/>
  <c r="B31" i="26"/>
  <c r="C31" i="26"/>
  <c r="B26" i="26"/>
  <c r="C26" i="26"/>
  <c r="A19" i="26"/>
  <c r="B19" i="26"/>
  <c r="C19" i="26"/>
  <c r="A20" i="26"/>
  <c r="B20" i="26"/>
  <c r="C20" i="26"/>
  <c r="A21" i="26"/>
  <c r="B21" i="26"/>
  <c r="C21" i="26"/>
  <c r="A22" i="26"/>
  <c r="B22" i="26"/>
  <c r="C22" i="26"/>
  <c r="A23" i="26"/>
  <c r="B23" i="26"/>
  <c r="C23" i="26"/>
  <c r="B18" i="26"/>
  <c r="C18" i="26"/>
  <c r="A18" i="26"/>
  <c r="A13" i="26"/>
  <c r="B13" i="26"/>
  <c r="C13" i="26"/>
  <c r="A14" i="26"/>
  <c r="B14" i="26"/>
  <c r="C14" i="26"/>
  <c r="A15" i="26"/>
  <c r="B15" i="26"/>
  <c r="C15" i="26"/>
  <c r="B12" i="26"/>
  <c r="C12" i="26"/>
  <c r="A12" i="26"/>
  <c r="A7" i="26"/>
  <c r="B7" i="26"/>
  <c r="C7" i="26"/>
  <c r="A8" i="26"/>
  <c r="B8" i="26"/>
  <c r="C8" i="26"/>
  <c r="A9" i="26"/>
  <c r="B9" i="26"/>
  <c r="C9" i="26"/>
  <c r="A5" i="26"/>
  <c r="B5" i="26"/>
  <c r="C5" i="26"/>
  <c r="A6" i="26"/>
  <c r="B6" i="26"/>
  <c r="C6" i="26"/>
  <c r="B4" i="26"/>
  <c r="C4" i="26"/>
  <c r="A4" i="26"/>
  <c r="E6" i="48" l="1"/>
  <c r="E6" i="47"/>
  <c r="A22" i="46"/>
  <c r="E6" i="46"/>
  <c r="A22" i="45"/>
  <c r="E6" i="45"/>
  <c r="A22" i="43"/>
  <c r="E6" i="43"/>
  <c r="A22" i="42"/>
  <c r="C7" i="42"/>
  <c r="E6" i="42"/>
  <c r="A23" i="45" l="1"/>
  <c r="S5" i="26"/>
  <c r="E10" i="46"/>
  <c r="D39" i="23"/>
  <c r="E10" i="45"/>
  <c r="D42" i="23"/>
  <c r="A23" i="46"/>
  <c r="A136" i="26" s="1"/>
  <c r="A135" i="26"/>
  <c r="E10" i="43"/>
  <c r="D33" i="23"/>
  <c r="E10" i="47"/>
  <c r="D45" i="23"/>
  <c r="A23" i="43"/>
  <c r="A91" i="26"/>
  <c r="E10" i="42"/>
  <c r="D36" i="23"/>
  <c r="A23" i="42"/>
  <c r="A113" i="26"/>
  <c r="E10" i="48"/>
  <c r="E12" i="48" s="1"/>
  <c r="D48" i="23"/>
  <c r="A24" i="46" l="1"/>
  <c r="A137" i="26" s="1"/>
  <c r="E14" i="48"/>
  <c r="B18" i="48" s="1"/>
  <c r="E17" i="49"/>
  <c r="G48" i="23"/>
  <c r="E12" i="45"/>
  <c r="D15" i="49"/>
  <c r="F42" i="23"/>
  <c r="E12" i="42"/>
  <c r="E14" i="42" s="1"/>
  <c r="G18" i="42" s="1"/>
  <c r="D13" i="49"/>
  <c r="F36" i="23"/>
  <c r="A24" i="43"/>
  <c r="A92" i="26"/>
  <c r="D17" i="49"/>
  <c r="F48" i="23"/>
  <c r="E12" i="47"/>
  <c r="D16" i="49"/>
  <c r="F45" i="23"/>
  <c r="E12" i="46"/>
  <c r="D14" i="49"/>
  <c r="F39" i="23"/>
  <c r="A24" i="42"/>
  <c r="A114" i="26"/>
  <c r="E12" i="43"/>
  <c r="D12" i="49"/>
  <c r="F33" i="23"/>
  <c r="A24" i="45"/>
  <c r="S6" i="26"/>
  <c r="G18" i="48"/>
  <c r="H49" i="23" l="1"/>
  <c r="I26" i="48"/>
  <c r="I22" i="48"/>
  <c r="I25" i="48"/>
  <c r="I21" i="48"/>
  <c r="I24" i="48"/>
  <c r="V61" i="26" s="1"/>
  <c r="I23" i="48"/>
  <c r="V60" i="26" s="1"/>
  <c r="H37" i="23"/>
  <c r="I24" i="42"/>
  <c r="I23" i="42"/>
  <c r="I22" i="42"/>
  <c r="I21" i="42"/>
  <c r="H48" i="23"/>
  <c r="D24" i="48"/>
  <c r="D23" i="48"/>
  <c r="D22" i="48"/>
  <c r="D21" i="48"/>
  <c r="D26" i="48"/>
  <c r="D25" i="48"/>
  <c r="L18" i="48"/>
  <c r="L18" i="42"/>
  <c r="E16" i="49"/>
  <c r="G45" i="23"/>
  <c r="E14" i="47"/>
  <c r="A25" i="42"/>
  <c r="A115" i="26"/>
  <c r="E15" i="49"/>
  <c r="G42" i="23"/>
  <c r="E14" i="45"/>
  <c r="B18" i="42"/>
  <c r="A25" i="43"/>
  <c r="A93" i="26"/>
  <c r="E14" i="49"/>
  <c r="G39" i="23"/>
  <c r="E14" i="46"/>
  <c r="A25" i="45"/>
  <c r="S8" i="26" s="1"/>
  <c r="S7" i="26"/>
  <c r="E12" i="49"/>
  <c r="G33" i="23"/>
  <c r="E14" i="43"/>
  <c r="E13" i="49"/>
  <c r="G36" i="23"/>
  <c r="A25" i="46"/>
  <c r="A26" i="46" s="1"/>
  <c r="A27" i="46" s="1"/>
  <c r="A28" i="46" s="1"/>
  <c r="A29" i="46" s="1"/>
  <c r="A30" i="46" s="1"/>
  <c r="A31" i="46" s="1"/>
  <c r="A32" i="46" s="1"/>
  <c r="P18" i="48"/>
  <c r="V54" i="26" l="1"/>
  <c r="M48" i="23"/>
  <c r="M49" i="23"/>
  <c r="V62" i="26"/>
  <c r="V55" i="26"/>
  <c r="N48" i="23"/>
  <c r="N49" i="23"/>
  <c r="V63" i="26"/>
  <c r="H50" i="23"/>
  <c r="N24" i="48"/>
  <c r="L50" i="23" s="1"/>
  <c r="N23" i="48"/>
  <c r="K50" i="23" s="1"/>
  <c r="N26" i="48"/>
  <c r="N25" i="48"/>
  <c r="N22" i="48"/>
  <c r="N21" i="48"/>
  <c r="I50" i="23" s="1"/>
  <c r="A26" i="43"/>
  <c r="A94" i="26"/>
  <c r="D24" i="42"/>
  <c r="D115" i="26" s="1"/>
  <c r="D23" i="42"/>
  <c r="D26" i="42"/>
  <c r="D25" i="42"/>
  <c r="D22" i="42"/>
  <c r="D21" i="42"/>
  <c r="I36" i="23" s="1"/>
  <c r="A26" i="42"/>
  <c r="A116" i="26"/>
  <c r="H38" i="23"/>
  <c r="N26" i="42"/>
  <c r="N22" i="42"/>
  <c r="J38" i="23" s="1"/>
  <c r="N25" i="42"/>
  <c r="N21" i="42"/>
  <c r="D126" i="26" s="1"/>
  <c r="N24" i="42"/>
  <c r="L38" i="23" s="1"/>
  <c r="N23" i="42"/>
  <c r="K38" i="23" s="1"/>
  <c r="J49" i="23"/>
  <c r="V59" i="26"/>
  <c r="B18" i="45"/>
  <c r="L18" i="45"/>
  <c r="G18" i="45"/>
  <c r="I49" i="23"/>
  <c r="V58" i="26"/>
  <c r="J48" i="23"/>
  <c r="V51" i="26"/>
  <c r="J36" i="23"/>
  <c r="D113" i="26"/>
  <c r="A26" i="45"/>
  <c r="S9" i="26" s="1"/>
  <c r="J37" i="23"/>
  <c r="D121" i="26"/>
  <c r="I38" i="23"/>
  <c r="G18" i="46"/>
  <c r="L18" i="46"/>
  <c r="B18" i="46"/>
  <c r="L48" i="23"/>
  <c r="V53" i="26"/>
  <c r="J50" i="23"/>
  <c r="V67" i="26"/>
  <c r="K37" i="23"/>
  <c r="D122" i="26"/>
  <c r="L37" i="23"/>
  <c r="D123" i="26"/>
  <c r="V69" i="26"/>
  <c r="I37" i="23"/>
  <c r="R37" i="23" s="1"/>
  <c r="D120" i="26"/>
  <c r="B18" i="43"/>
  <c r="L18" i="43"/>
  <c r="G18" i="43"/>
  <c r="G18" i="47"/>
  <c r="B18" i="47"/>
  <c r="L18" i="47"/>
  <c r="K36" i="23"/>
  <c r="D114" i="26"/>
  <c r="K49" i="23"/>
  <c r="I48" i="23"/>
  <c r="D33" i="48"/>
  <c r="V50" i="26"/>
  <c r="L49" i="23"/>
  <c r="K48" i="23"/>
  <c r="V52" i="26"/>
  <c r="L36" i="23"/>
  <c r="P18" i="42"/>
  <c r="H36" i="23"/>
  <c r="I33" i="42"/>
  <c r="I33" i="48"/>
  <c r="Q48" i="23"/>
  <c r="Q45" i="23"/>
  <c r="Q42" i="23"/>
  <c r="Q39" i="23"/>
  <c r="Q36" i="23"/>
  <c r="Q33" i="23"/>
  <c r="N33" i="48" l="1"/>
  <c r="D116" i="26"/>
  <c r="M36" i="23"/>
  <c r="D117" i="26"/>
  <c r="N36" i="23"/>
  <c r="R36" i="23" s="1"/>
  <c r="V71" i="26"/>
  <c r="N50" i="23"/>
  <c r="R50" i="23" s="1"/>
  <c r="V66" i="26"/>
  <c r="D130" i="26"/>
  <c r="M38" i="23"/>
  <c r="V70" i="26"/>
  <c r="M50" i="23"/>
  <c r="D131" i="26"/>
  <c r="N38" i="23"/>
  <c r="R38" i="23" s="1"/>
  <c r="D128" i="26"/>
  <c r="N26" i="47"/>
  <c r="N22" i="47"/>
  <c r="N25" i="47"/>
  <c r="N21" i="47"/>
  <c r="N24" i="47"/>
  <c r="N23" i="47"/>
  <c r="N26" i="43"/>
  <c r="N22" i="43"/>
  <c r="N25" i="43"/>
  <c r="N21" i="43"/>
  <c r="N24" i="43"/>
  <c r="N23" i="43"/>
  <c r="D24" i="46"/>
  <c r="D137" i="26" s="1"/>
  <c r="D23" i="46"/>
  <c r="D136" i="26" s="1"/>
  <c r="D22" i="46"/>
  <c r="D21" i="46"/>
  <c r="N26" i="45"/>
  <c r="V23" i="26" s="1"/>
  <c r="N22" i="45"/>
  <c r="N25" i="45"/>
  <c r="V22" i="26" s="1"/>
  <c r="N21" i="45"/>
  <c r="N24" i="45"/>
  <c r="N23" i="45"/>
  <c r="A27" i="42"/>
  <c r="A28" i="42" s="1"/>
  <c r="A29" i="42" s="1"/>
  <c r="A30" i="42" s="1"/>
  <c r="A31" i="42" s="1"/>
  <c r="A32" i="42" s="1"/>
  <c r="A117" i="26"/>
  <c r="A27" i="43"/>
  <c r="A28" i="43" s="1"/>
  <c r="A29" i="43" s="1"/>
  <c r="A30" i="43" s="1"/>
  <c r="A31" i="43" s="1"/>
  <c r="A32" i="43" s="1"/>
  <c r="A95" i="26"/>
  <c r="D26" i="47"/>
  <c r="D22" i="47"/>
  <c r="D25" i="47"/>
  <c r="D21" i="47"/>
  <c r="D24" i="47"/>
  <c r="D23" i="47"/>
  <c r="D24" i="43"/>
  <c r="D23" i="43"/>
  <c r="D26" i="43"/>
  <c r="D25" i="43"/>
  <c r="D22" i="43"/>
  <c r="D21" i="43"/>
  <c r="N24" i="46"/>
  <c r="D149" i="26" s="1"/>
  <c r="N23" i="46"/>
  <c r="D148" i="26" s="1"/>
  <c r="N22" i="46"/>
  <c r="N21" i="46"/>
  <c r="N33" i="42"/>
  <c r="D24" i="45"/>
  <c r="D23" i="45"/>
  <c r="D26" i="45"/>
  <c r="V9" i="26" s="1"/>
  <c r="D25" i="45"/>
  <c r="V8" i="26" s="1"/>
  <c r="D22" i="45"/>
  <c r="D21" i="45"/>
  <c r="D127" i="26"/>
  <c r="D112" i="26"/>
  <c r="I24" i="47"/>
  <c r="V37" i="26" s="1"/>
  <c r="I23" i="47"/>
  <c r="V36" i="26" s="1"/>
  <c r="I22" i="47"/>
  <c r="I21" i="47"/>
  <c r="I26" i="47"/>
  <c r="I25" i="47"/>
  <c r="D129" i="26"/>
  <c r="V68" i="26"/>
  <c r="I24" i="46"/>
  <c r="D143" i="26" s="1"/>
  <c r="I23" i="46"/>
  <c r="D142" i="26" s="1"/>
  <c r="I22" i="46"/>
  <c r="I21" i="46"/>
  <c r="D33" i="42"/>
  <c r="P33" i="48"/>
  <c r="H45" i="23"/>
  <c r="P18" i="47"/>
  <c r="H46" i="23"/>
  <c r="H40" i="23"/>
  <c r="H34" i="23"/>
  <c r="I23" i="43"/>
  <c r="I22" i="43"/>
  <c r="I21" i="43"/>
  <c r="I24" i="43"/>
  <c r="H41" i="23"/>
  <c r="A27" i="45"/>
  <c r="A28" i="45" s="1"/>
  <c r="A29" i="45" s="1"/>
  <c r="A30" i="45" s="1"/>
  <c r="A31" i="45" s="1"/>
  <c r="A32" i="45" s="1"/>
  <c r="H43" i="23"/>
  <c r="I21" i="45"/>
  <c r="I22" i="45"/>
  <c r="I23" i="45"/>
  <c r="I24" i="45"/>
  <c r="H35" i="23"/>
  <c r="H33" i="23"/>
  <c r="P18" i="43"/>
  <c r="H44" i="23"/>
  <c r="H42" i="23"/>
  <c r="P18" i="45"/>
  <c r="R48" i="23"/>
  <c r="H47" i="23"/>
  <c r="H39" i="23"/>
  <c r="P18" i="46"/>
  <c r="R49" i="23"/>
  <c r="M23" i="26"/>
  <c r="M14" i="26"/>
  <c r="M4" i="26"/>
  <c r="G76" i="26"/>
  <c r="G66" i="26"/>
  <c r="G56" i="26"/>
  <c r="V30" i="26" l="1"/>
  <c r="M45" i="23"/>
  <c r="D108" i="26"/>
  <c r="M35" i="23"/>
  <c r="V39" i="26"/>
  <c r="N46" i="23"/>
  <c r="D94" i="26"/>
  <c r="M33" i="23"/>
  <c r="D109" i="26"/>
  <c r="N35" i="23"/>
  <c r="P33" i="42"/>
  <c r="D95" i="26"/>
  <c r="N33" i="23"/>
  <c r="V31" i="26"/>
  <c r="N45" i="23"/>
  <c r="V46" i="26"/>
  <c r="M47" i="23"/>
  <c r="V38" i="26"/>
  <c r="M46" i="23"/>
  <c r="V47" i="26"/>
  <c r="N47" i="23"/>
  <c r="I43" i="23"/>
  <c r="V12" i="26"/>
  <c r="I33" i="45"/>
  <c r="J42" i="23"/>
  <c r="V5" i="26"/>
  <c r="J35" i="23"/>
  <c r="D105" i="26"/>
  <c r="L40" i="23"/>
  <c r="K46" i="23"/>
  <c r="N44" i="23"/>
  <c r="K33" i="23"/>
  <c r="D92" i="26"/>
  <c r="L35" i="23"/>
  <c r="D107" i="26"/>
  <c r="L34" i="23"/>
  <c r="D101" i="26"/>
  <c r="J40" i="23"/>
  <c r="D141" i="26"/>
  <c r="K45" i="23"/>
  <c r="V28" i="26"/>
  <c r="I33" i="46"/>
  <c r="I40" i="23"/>
  <c r="D140" i="26"/>
  <c r="L33" i="23"/>
  <c r="D93" i="26"/>
  <c r="I34" i="23"/>
  <c r="D98" i="26"/>
  <c r="I33" i="43"/>
  <c r="K40" i="23"/>
  <c r="L45" i="23"/>
  <c r="V29" i="26"/>
  <c r="I35" i="23"/>
  <c r="D104" i="26"/>
  <c r="N33" i="43"/>
  <c r="M42" i="23"/>
  <c r="K44" i="23"/>
  <c r="V20" i="26"/>
  <c r="D33" i="43"/>
  <c r="I33" i="23"/>
  <c r="D90" i="26"/>
  <c r="J34" i="23"/>
  <c r="D99" i="26"/>
  <c r="J45" i="23"/>
  <c r="V27" i="26"/>
  <c r="K41" i="23"/>
  <c r="J39" i="23"/>
  <c r="D135" i="26"/>
  <c r="I44" i="23"/>
  <c r="V18" i="26"/>
  <c r="N33" i="45"/>
  <c r="J47" i="23"/>
  <c r="V43" i="26"/>
  <c r="L42" i="23"/>
  <c r="V7" i="26"/>
  <c r="J44" i="23"/>
  <c r="V19" i="26"/>
  <c r="J33" i="23"/>
  <c r="D91" i="26"/>
  <c r="L43" i="23"/>
  <c r="V15" i="26"/>
  <c r="L41" i="23"/>
  <c r="K34" i="23"/>
  <c r="D100" i="26"/>
  <c r="I46" i="23"/>
  <c r="V34" i="26"/>
  <c r="K39" i="23"/>
  <c r="K35" i="23"/>
  <c r="D106" i="26"/>
  <c r="I47" i="23"/>
  <c r="V42" i="26"/>
  <c r="N33" i="47"/>
  <c r="L39" i="23"/>
  <c r="K47" i="23"/>
  <c r="V44" i="26"/>
  <c r="N42" i="23"/>
  <c r="L44" i="23"/>
  <c r="V21" i="26"/>
  <c r="K43" i="23"/>
  <c r="V14" i="26"/>
  <c r="J41" i="23"/>
  <c r="D147" i="26"/>
  <c r="J46" i="23"/>
  <c r="V35" i="26"/>
  <c r="D33" i="47"/>
  <c r="I45" i="23"/>
  <c r="V26" i="26"/>
  <c r="I42" i="23"/>
  <c r="V4" i="26"/>
  <c r="D33" i="45"/>
  <c r="I39" i="23"/>
  <c r="D134" i="26"/>
  <c r="D33" i="46"/>
  <c r="L47" i="23"/>
  <c r="V45" i="26"/>
  <c r="K42" i="23"/>
  <c r="V6" i="26"/>
  <c r="M44" i="23"/>
  <c r="J43" i="23"/>
  <c r="V13" i="26"/>
  <c r="I41" i="23"/>
  <c r="D146" i="26"/>
  <c r="N33" i="46"/>
  <c r="I33" i="47"/>
  <c r="L46" i="23"/>
  <c r="M51" i="26"/>
  <c r="P33" i="47" l="1"/>
  <c r="R47" i="23"/>
  <c r="R46" i="23"/>
  <c r="P33" i="43"/>
  <c r="R34" i="23"/>
  <c r="R45" i="23"/>
  <c r="R44" i="23"/>
  <c r="R39" i="23"/>
  <c r="R33" i="23"/>
  <c r="R35" i="23"/>
  <c r="P33" i="45"/>
  <c r="R41" i="23"/>
  <c r="P33" i="46"/>
  <c r="R42" i="23"/>
  <c r="R40" i="23"/>
  <c r="R43" i="23"/>
  <c r="M43" i="26"/>
  <c r="A72" i="26"/>
  <c r="A64" i="26"/>
  <c r="A44" i="26"/>
  <c r="A36" i="26"/>
  <c r="G20" i="26"/>
  <c r="G12" i="26"/>
  <c r="E6" i="40" l="1"/>
  <c r="E6" i="39"/>
  <c r="E10" i="39" l="1"/>
  <c r="D30" i="23"/>
  <c r="E10" i="40"/>
  <c r="E12" i="40" s="1"/>
  <c r="D27" i="23"/>
  <c r="E14" i="40" l="1"/>
  <c r="B18" i="40" s="1"/>
  <c r="E10" i="49"/>
  <c r="G27" i="23"/>
  <c r="D11" i="49"/>
  <c r="F30" i="23"/>
  <c r="E12" i="39"/>
  <c r="D10" i="49"/>
  <c r="F27" i="23"/>
  <c r="G18" i="40" l="1"/>
  <c r="L18" i="40"/>
  <c r="E14" i="39"/>
  <c r="E11" i="49"/>
  <c r="G30" i="23"/>
  <c r="H28" i="23"/>
  <c r="I24" i="40"/>
  <c r="H27" i="23"/>
  <c r="D25" i="40"/>
  <c r="D23" i="40"/>
  <c r="D24" i="40"/>
  <c r="D27" i="40"/>
  <c r="D26" i="40"/>
  <c r="D22" i="40"/>
  <c r="D21" i="40"/>
  <c r="D28" i="40"/>
  <c r="P18" i="40" l="1"/>
  <c r="I28" i="23"/>
  <c r="J73" i="26"/>
  <c r="P28" i="23"/>
  <c r="J72" i="26"/>
  <c r="O28" i="23"/>
  <c r="N21" i="40"/>
  <c r="I29" i="23" s="1"/>
  <c r="N27" i="40"/>
  <c r="J82" i="26" s="1"/>
  <c r="N22" i="40"/>
  <c r="J29" i="23" s="1"/>
  <c r="N26" i="40"/>
  <c r="N29" i="23" s="1"/>
  <c r="N25" i="40"/>
  <c r="M29" i="23" s="1"/>
  <c r="H29" i="23"/>
  <c r="N24" i="40"/>
  <c r="L29" i="23" s="1"/>
  <c r="N23" i="40"/>
  <c r="J78" i="26" s="1"/>
  <c r="N28" i="40"/>
  <c r="J83" i="26" s="1"/>
  <c r="L28" i="23"/>
  <c r="J69" i="26"/>
  <c r="M28" i="23"/>
  <c r="J70" i="26"/>
  <c r="O27" i="23"/>
  <c r="J62" i="26"/>
  <c r="L27" i="23"/>
  <c r="J59" i="26"/>
  <c r="K27" i="23"/>
  <c r="J58" i="26"/>
  <c r="M27" i="23"/>
  <c r="J60" i="26"/>
  <c r="K28" i="23"/>
  <c r="J68" i="26"/>
  <c r="J27" i="23"/>
  <c r="J57" i="26"/>
  <c r="P27" i="23"/>
  <c r="J63" i="26"/>
  <c r="I27" i="23"/>
  <c r="D33" i="40"/>
  <c r="J56" i="26"/>
  <c r="N28" i="23"/>
  <c r="J71" i="26"/>
  <c r="N27" i="23"/>
  <c r="J61" i="26"/>
  <c r="J28" i="23"/>
  <c r="J67" i="26"/>
  <c r="B18" i="39"/>
  <c r="L18" i="39"/>
  <c r="G18" i="39"/>
  <c r="A22" i="8"/>
  <c r="I33" i="40" l="1"/>
  <c r="O29" i="23"/>
  <c r="J76" i="26"/>
  <c r="J66" i="26"/>
  <c r="J77" i="26"/>
  <c r="P31" i="23"/>
  <c r="J80" i="26"/>
  <c r="J79" i="26"/>
  <c r="K29" i="23"/>
  <c r="J81" i="26"/>
  <c r="N33" i="40"/>
  <c r="P29" i="23"/>
  <c r="H32" i="23"/>
  <c r="N24" i="39"/>
  <c r="N23" i="39"/>
  <c r="N22" i="39"/>
  <c r="N28" i="39"/>
  <c r="N26" i="39"/>
  <c r="N25" i="39"/>
  <c r="N21" i="39"/>
  <c r="N27" i="39"/>
  <c r="A23" i="8"/>
  <c r="M34" i="26"/>
  <c r="R27" i="23"/>
  <c r="H30" i="23"/>
  <c r="D25" i="39"/>
  <c r="D21" i="39"/>
  <c r="D24" i="39"/>
  <c r="D23" i="39"/>
  <c r="D22" i="39"/>
  <c r="D27" i="39"/>
  <c r="D26" i="39"/>
  <c r="D28" i="39"/>
  <c r="P18" i="39"/>
  <c r="H31" i="23"/>
  <c r="I24" i="39"/>
  <c r="R28" i="23"/>
  <c r="M61" i="26"/>
  <c r="P33" i="40" l="1"/>
  <c r="P20" i="26"/>
  <c r="O31" i="23"/>
  <c r="R29" i="23"/>
  <c r="M32" i="23"/>
  <c r="P27" i="26"/>
  <c r="I31" i="23"/>
  <c r="P14" i="26"/>
  <c r="I33" i="39"/>
  <c r="P32" i="23"/>
  <c r="P30" i="26"/>
  <c r="J32" i="23"/>
  <c r="P24" i="26"/>
  <c r="M30" i="23"/>
  <c r="P8" i="26"/>
  <c r="P30" i="23"/>
  <c r="P11" i="26"/>
  <c r="N30" i="23"/>
  <c r="P9" i="26"/>
  <c r="L31" i="23"/>
  <c r="P17" i="26"/>
  <c r="J30" i="23"/>
  <c r="P5" i="26"/>
  <c r="A24" i="8"/>
  <c r="M35" i="26"/>
  <c r="K32" i="23"/>
  <c r="P25" i="26"/>
  <c r="I32" i="23"/>
  <c r="P23" i="26"/>
  <c r="N33" i="39"/>
  <c r="J31" i="23"/>
  <c r="P15" i="26"/>
  <c r="L32" i="23"/>
  <c r="P26" i="26"/>
  <c r="I30" i="23"/>
  <c r="P4" i="26"/>
  <c r="D33" i="39"/>
  <c r="N31" i="23"/>
  <c r="P19" i="26"/>
  <c r="N32" i="23"/>
  <c r="P28" i="26"/>
  <c r="O30" i="23"/>
  <c r="P10" i="26"/>
  <c r="M31" i="23"/>
  <c r="P18" i="26"/>
  <c r="K30" i="23"/>
  <c r="P6" i="26"/>
  <c r="K31" i="23"/>
  <c r="P16" i="26"/>
  <c r="L30" i="23"/>
  <c r="P7" i="26"/>
  <c r="O32" i="23"/>
  <c r="P29" i="26"/>
  <c r="B6" i="23"/>
  <c r="B52" i="30"/>
  <c r="B51" i="30"/>
  <c r="B50" i="30"/>
  <c r="B49" i="30"/>
  <c r="R32" i="23" l="1"/>
  <c r="P33" i="39"/>
  <c r="R30" i="23"/>
  <c r="A25" i="8"/>
  <c r="M36" i="26"/>
  <c r="R31" i="23"/>
  <c r="A26" i="8" l="1"/>
  <c r="M37" i="26"/>
  <c r="Q30" i="23"/>
  <c r="C15" i="23"/>
  <c r="C12" i="23"/>
  <c r="B12" i="23"/>
  <c r="Q12" i="23" s="1"/>
  <c r="C7" i="30"/>
  <c r="E6" i="30"/>
  <c r="E10" i="30" s="1"/>
  <c r="D5" i="49" s="1"/>
  <c r="B9" i="23"/>
  <c r="Q9" i="23" s="1"/>
  <c r="C6" i="23"/>
  <c r="C9" i="23"/>
  <c r="B15" i="23"/>
  <c r="Q15" i="23" s="1"/>
  <c r="B18" i="23"/>
  <c r="Q18" i="23" s="1"/>
  <c r="B21" i="23"/>
  <c r="Q21" i="23" s="1"/>
  <c r="B24" i="23"/>
  <c r="Q24" i="23" s="1"/>
  <c r="Q27" i="23"/>
  <c r="M33" i="26"/>
  <c r="A54" i="26"/>
  <c r="A26" i="26"/>
  <c r="G4" i="26"/>
  <c r="C7" i="8"/>
  <c r="E6" i="1"/>
  <c r="D6" i="23" s="1"/>
  <c r="E6" i="8"/>
  <c r="D24" i="23" s="1"/>
  <c r="E6" i="6"/>
  <c r="D21" i="23" s="1"/>
  <c r="E6" i="5"/>
  <c r="E10" i="5" s="1"/>
  <c r="E6" i="3"/>
  <c r="D9" i="23" s="1"/>
  <c r="E6" i="7"/>
  <c r="D15" i="23" s="1"/>
  <c r="Q6" i="23"/>
  <c r="Q52" i="23" l="1"/>
  <c r="Q51" i="23"/>
  <c r="E12" i="5"/>
  <c r="E7" i="49" s="1"/>
  <c r="D7" i="49"/>
  <c r="A27" i="8"/>
  <c r="M38" i="26"/>
  <c r="F12" i="23"/>
  <c r="E12" i="30"/>
  <c r="E5" i="49" s="1"/>
  <c r="E10" i="3"/>
  <c r="D4" i="49" s="1"/>
  <c r="E10" i="8"/>
  <c r="D9" i="49" s="1"/>
  <c r="E10" i="6"/>
  <c r="B51" i="23"/>
  <c r="E10" i="7"/>
  <c r="E10" i="1"/>
  <c r="D12" i="23"/>
  <c r="A28" i="8" l="1"/>
  <c r="M39" i="26"/>
  <c r="E12" i="1"/>
  <c r="D3" i="49"/>
  <c r="E12" i="7"/>
  <c r="E6" i="49" s="1"/>
  <c r="D6" i="49"/>
  <c r="E12" i="6"/>
  <c r="E8" i="49" s="1"/>
  <c r="D8" i="49"/>
  <c r="E12" i="8"/>
  <c r="F9" i="23"/>
  <c r="E12" i="3"/>
  <c r="F24" i="23"/>
  <c r="F21" i="23"/>
  <c r="G18" i="23"/>
  <c r="D51" i="23"/>
  <c r="F6" i="23"/>
  <c r="E14" i="5"/>
  <c r="B18" i="5" s="1"/>
  <c r="G12" i="23"/>
  <c r="E14" i="30"/>
  <c r="H18" i="23" l="1"/>
  <c r="D24" i="5"/>
  <c r="A29" i="8"/>
  <c r="A30" i="8" s="1"/>
  <c r="A31" i="8" s="1"/>
  <c r="A32" i="8" s="1"/>
  <c r="M40" i="26"/>
  <c r="E14" i="6"/>
  <c r="B18" i="6" s="1"/>
  <c r="G21" i="23"/>
  <c r="E14" i="7"/>
  <c r="B18" i="7" s="1"/>
  <c r="E14" i="8"/>
  <c r="B18" i="8" s="1"/>
  <c r="E9" i="49"/>
  <c r="L18" i="30"/>
  <c r="G18" i="30"/>
  <c r="B18" i="30"/>
  <c r="F51" i="23"/>
  <c r="G24" i="23"/>
  <c r="G15" i="23"/>
  <c r="E14" i="3"/>
  <c r="B18" i="3" s="1"/>
  <c r="H9" i="23" s="1"/>
  <c r="E4" i="49"/>
  <c r="G6" i="23"/>
  <c r="E3" i="49"/>
  <c r="L18" i="5"/>
  <c r="G18" i="5"/>
  <c r="G9" i="23"/>
  <c r="E14" i="1"/>
  <c r="B18" i="1" s="1"/>
  <c r="J35" i="26" l="1"/>
  <c r="P18" i="23"/>
  <c r="J34" i="26"/>
  <c r="O18" i="23"/>
  <c r="H20" i="23"/>
  <c r="N24" i="5"/>
  <c r="H21" i="23"/>
  <c r="D28" i="6"/>
  <c r="D24" i="6"/>
  <c r="L21" i="23" s="1"/>
  <c r="D23" i="6"/>
  <c r="D25" i="6"/>
  <c r="D22" i="6"/>
  <c r="D55" i="26" s="1"/>
  <c r="D21" i="6"/>
  <c r="I21" i="23" s="1"/>
  <c r="D24" i="1"/>
  <c r="D23" i="1"/>
  <c r="D26" i="1"/>
  <c r="D25" i="1"/>
  <c r="D22" i="1"/>
  <c r="D21" i="1"/>
  <c r="L18" i="6"/>
  <c r="I26" i="30"/>
  <c r="I22" i="30"/>
  <c r="P70" i="26" s="1"/>
  <c r="I25" i="30"/>
  <c r="I21" i="30"/>
  <c r="I24" i="30"/>
  <c r="P72" i="26" s="1"/>
  <c r="I23" i="30"/>
  <c r="P71" i="26" s="1"/>
  <c r="H15" i="23"/>
  <c r="M15" i="23"/>
  <c r="I15" i="23"/>
  <c r="D24" i="7"/>
  <c r="L15" i="23" s="1"/>
  <c r="D28" i="26"/>
  <c r="H19" i="23"/>
  <c r="I24" i="5"/>
  <c r="I26" i="5"/>
  <c r="I21" i="5"/>
  <c r="I25" i="5"/>
  <c r="I23" i="5"/>
  <c r="I22" i="5"/>
  <c r="M21" i="23"/>
  <c r="G18" i="6"/>
  <c r="H22" i="23" s="1"/>
  <c r="H24" i="23"/>
  <c r="D26" i="8"/>
  <c r="N24" i="23" s="1"/>
  <c r="D25" i="8"/>
  <c r="P37" i="26" s="1"/>
  <c r="D24" i="8"/>
  <c r="L24" i="23" s="1"/>
  <c r="D23" i="8"/>
  <c r="P35" i="26" s="1"/>
  <c r="D22" i="8"/>
  <c r="J24" i="23" s="1"/>
  <c r="D21" i="8"/>
  <c r="I24" i="23" s="1"/>
  <c r="D28" i="8"/>
  <c r="D27" i="8"/>
  <c r="G18" i="3"/>
  <c r="L18" i="3"/>
  <c r="H11" i="23" s="1"/>
  <c r="L18" i="8"/>
  <c r="D22" i="3"/>
  <c r="G18" i="8"/>
  <c r="D21" i="3"/>
  <c r="J4" i="26" s="1"/>
  <c r="K21" i="23"/>
  <c r="D59" i="26"/>
  <c r="D27" i="26"/>
  <c r="G18" i="7"/>
  <c r="N15" i="23"/>
  <c r="L18" i="7"/>
  <c r="D31" i="26"/>
  <c r="N18" i="23"/>
  <c r="J33" i="26"/>
  <c r="K18" i="23"/>
  <c r="J30" i="26"/>
  <c r="D30" i="26"/>
  <c r="L18" i="23"/>
  <c r="J31" i="26"/>
  <c r="J18" i="23"/>
  <c r="J29" i="26"/>
  <c r="H12" i="23"/>
  <c r="D24" i="30"/>
  <c r="P64" i="26" s="1"/>
  <c r="P63" i="26"/>
  <c r="P62" i="26"/>
  <c r="P65" i="26"/>
  <c r="D21" i="30"/>
  <c r="P66" i="26"/>
  <c r="I18" i="23"/>
  <c r="J28" i="26"/>
  <c r="H13" i="23"/>
  <c r="M18" i="23"/>
  <c r="J32" i="26"/>
  <c r="G51" i="23"/>
  <c r="H14" i="23"/>
  <c r="N21" i="30"/>
  <c r="N22" i="30"/>
  <c r="N23" i="30"/>
  <c r="H6" i="23"/>
  <c r="D29" i="26"/>
  <c r="E18" i="49"/>
  <c r="L18" i="1"/>
  <c r="G18" i="1"/>
  <c r="P18" i="5"/>
  <c r="P18" i="30"/>
  <c r="K24" i="23" l="1"/>
  <c r="P18" i="3"/>
  <c r="J13" i="26"/>
  <c r="K15" i="23"/>
  <c r="J21" i="23"/>
  <c r="D57" i="26"/>
  <c r="D33" i="26"/>
  <c r="P15" i="23"/>
  <c r="D60" i="26"/>
  <c r="O21" i="23"/>
  <c r="P73" i="26"/>
  <c r="M13" i="23"/>
  <c r="I9" i="23"/>
  <c r="P39" i="26"/>
  <c r="O24" i="23"/>
  <c r="J43" i="26"/>
  <c r="N19" i="23"/>
  <c r="D61" i="26"/>
  <c r="P21" i="23"/>
  <c r="P36" i="26"/>
  <c r="P40" i="26"/>
  <c r="P24" i="23"/>
  <c r="P74" i="26"/>
  <c r="N13" i="23"/>
  <c r="J42" i="26"/>
  <c r="M19" i="23"/>
  <c r="J52" i="26"/>
  <c r="O20" i="23"/>
  <c r="J53" i="26"/>
  <c r="P20" i="23"/>
  <c r="N26" i="3"/>
  <c r="J25" i="26" s="1"/>
  <c r="D32" i="26"/>
  <c r="O15" i="23"/>
  <c r="K9" i="23"/>
  <c r="J6" i="26"/>
  <c r="J9" i="23"/>
  <c r="J5" i="26"/>
  <c r="H10" i="23"/>
  <c r="J15" i="26"/>
  <c r="J14" i="26"/>
  <c r="N9" i="23"/>
  <c r="J9" i="26"/>
  <c r="P34" i="26"/>
  <c r="J16" i="23"/>
  <c r="I16" i="23"/>
  <c r="D39" i="26"/>
  <c r="K16" i="23"/>
  <c r="M9" i="23"/>
  <c r="J8" i="26"/>
  <c r="I26" i="6"/>
  <c r="D69" i="26" s="1"/>
  <c r="I22" i="6"/>
  <c r="J22" i="23" s="1"/>
  <c r="I25" i="6"/>
  <c r="D68" i="26" s="1"/>
  <c r="I21" i="6"/>
  <c r="D64" i="26" s="1"/>
  <c r="I24" i="6"/>
  <c r="L22" i="23" s="1"/>
  <c r="I23" i="6"/>
  <c r="K22" i="23" s="1"/>
  <c r="P18" i="6"/>
  <c r="H17" i="23"/>
  <c r="N17" i="23"/>
  <c r="D45" i="26"/>
  <c r="I17" i="23"/>
  <c r="N24" i="7"/>
  <c r="K17" i="23"/>
  <c r="L9" i="23"/>
  <c r="J7" i="26"/>
  <c r="H23" i="23"/>
  <c r="N28" i="6"/>
  <c r="N24" i="6"/>
  <c r="L23" i="23" s="1"/>
  <c r="N27" i="6"/>
  <c r="N23" i="6"/>
  <c r="K23" i="23" s="1"/>
  <c r="N26" i="6"/>
  <c r="N23" i="23" s="1"/>
  <c r="N25" i="6"/>
  <c r="D76" i="26" s="1"/>
  <c r="N22" i="6"/>
  <c r="J23" i="23" s="1"/>
  <c r="N21" i="6"/>
  <c r="D58" i="26"/>
  <c r="D54" i="26"/>
  <c r="M24" i="23"/>
  <c r="I26" i="8"/>
  <c r="I25" i="8"/>
  <c r="M25" i="23" s="1"/>
  <c r="I24" i="8"/>
  <c r="I23" i="8"/>
  <c r="K25" i="23" s="1"/>
  <c r="I22" i="8"/>
  <c r="P44" i="26" s="1"/>
  <c r="I21" i="8"/>
  <c r="I25" i="23" s="1"/>
  <c r="H26" i="23"/>
  <c r="N28" i="8"/>
  <c r="N25" i="8"/>
  <c r="M26" i="23" s="1"/>
  <c r="N24" i="8"/>
  <c r="L26" i="23" s="1"/>
  <c r="N23" i="8"/>
  <c r="K26" i="23" s="1"/>
  <c r="N27" i="8"/>
  <c r="N26" i="8"/>
  <c r="N22" i="8"/>
  <c r="J26" i="23" s="1"/>
  <c r="N21" i="8"/>
  <c r="I26" i="23" s="1"/>
  <c r="L25" i="23"/>
  <c r="D33" i="8"/>
  <c r="P33" i="26"/>
  <c r="N22" i="3"/>
  <c r="N21" i="3"/>
  <c r="I11" i="23" s="1"/>
  <c r="N23" i="3"/>
  <c r="J22" i="26" s="1"/>
  <c r="N24" i="3"/>
  <c r="J23" i="26" s="1"/>
  <c r="N25" i="3"/>
  <c r="J24" i="26" s="1"/>
  <c r="D33" i="3"/>
  <c r="I10" i="23"/>
  <c r="K10" i="23"/>
  <c r="J15" i="23"/>
  <c r="N21" i="23"/>
  <c r="D56" i="26"/>
  <c r="D36" i="26"/>
  <c r="P38" i="26"/>
  <c r="H25" i="23"/>
  <c r="P18" i="8"/>
  <c r="D26" i="26"/>
  <c r="H16" i="23"/>
  <c r="P18" i="7"/>
  <c r="I13" i="23"/>
  <c r="P69" i="26"/>
  <c r="I33" i="30"/>
  <c r="J19" i="23"/>
  <c r="J39" i="26"/>
  <c r="N20" i="23"/>
  <c r="J51" i="26"/>
  <c r="D29" i="49"/>
  <c r="D32" i="49"/>
  <c r="D31" i="49"/>
  <c r="D33" i="49"/>
  <c r="L6" i="23"/>
  <c r="D7" i="26"/>
  <c r="K13" i="23"/>
  <c r="K12" i="23"/>
  <c r="N26" i="23"/>
  <c r="P56" i="26"/>
  <c r="L19" i="23"/>
  <c r="J41" i="26"/>
  <c r="K20" i="23"/>
  <c r="J48" i="26"/>
  <c r="M6" i="23"/>
  <c r="D8" i="26"/>
  <c r="L14" i="23"/>
  <c r="J13" i="23"/>
  <c r="L12" i="23"/>
  <c r="J25" i="23"/>
  <c r="L10" i="23"/>
  <c r="N14" i="23"/>
  <c r="P52" i="26"/>
  <c r="K19" i="23"/>
  <c r="J40" i="26"/>
  <c r="K14" i="23"/>
  <c r="L13" i="23"/>
  <c r="L20" i="23"/>
  <c r="J49" i="26"/>
  <c r="J17" i="23"/>
  <c r="P46" i="26"/>
  <c r="M20" i="23"/>
  <c r="J50" i="26"/>
  <c r="I22" i="23"/>
  <c r="J6" i="23"/>
  <c r="D5" i="26"/>
  <c r="J14" i="23"/>
  <c r="N12" i="23"/>
  <c r="K11" i="23"/>
  <c r="P53" i="26"/>
  <c r="H8" i="23"/>
  <c r="N23" i="1"/>
  <c r="N24" i="1"/>
  <c r="N22" i="1"/>
  <c r="N21" i="1"/>
  <c r="N26" i="1"/>
  <c r="N25" i="1"/>
  <c r="N6" i="23"/>
  <c r="D9" i="26"/>
  <c r="I14" i="23"/>
  <c r="R18" i="23"/>
  <c r="I12" i="23"/>
  <c r="P61" i="26"/>
  <c r="K6" i="23"/>
  <c r="D6" i="26"/>
  <c r="J12" i="23"/>
  <c r="I19" i="23"/>
  <c r="J38" i="26"/>
  <c r="H7" i="23"/>
  <c r="I21" i="1"/>
  <c r="I23" i="1"/>
  <c r="I24" i="1"/>
  <c r="I22" i="1"/>
  <c r="N11" i="23"/>
  <c r="I20" i="23"/>
  <c r="J46" i="26"/>
  <c r="M17" i="23"/>
  <c r="D48" i="26"/>
  <c r="J20" i="23"/>
  <c r="J47" i="26"/>
  <c r="I23" i="23"/>
  <c r="D72" i="26"/>
  <c r="I6" i="23"/>
  <c r="D4" i="26"/>
  <c r="M14" i="23"/>
  <c r="M12" i="23"/>
  <c r="D33" i="5"/>
  <c r="D33" i="6"/>
  <c r="N33" i="5"/>
  <c r="D33" i="7"/>
  <c r="N33" i="30"/>
  <c r="I33" i="5"/>
  <c r="D33" i="1"/>
  <c r="D33" i="30"/>
  <c r="P18" i="1"/>
  <c r="D77" i="26" l="1"/>
  <c r="R21" i="23"/>
  <c r="D44" i="26"/>
  <c r="L11" i="23"/>
  <c r="D73" i="26"/>
  <c r="M23" i="23"/>
  <c r="M22" i="23"/>
  <c r="P43" i="26"/>
  <c r="R15" i="23"/>
  <c r="I33" i="7"/>
  <c r="R24" i="23"/>
  <c r="D79" i="26"/>
  <c r="P23" i="23"/>
  <c r="J17" i="26"/>
  <c r="N10" i="23"/>
  <c r="D50" i="26"/>
  <c r="O17" i="23"/>
  <c r="D51" i="26"/>
  <c r="P17" i="23"/>
  <c r="D75" i="26"/>
  <c r="D40" i="26"/>
  <c r="M16" i="23"/>
  <c r="D78" i="26"/>
  <c r="O23" i="23"/>
  <c r="R23" i="23" s="1"/>
  <c r="N33" i="6"/>
  <c r="D74" i="26"/>
  <c r="P57" i="26"/>
  <c r="O26" i="23"/>
  <c r="P48" i="26"/>
  <c r="N25" i="23"/>
  <c r="R25" i="23" s="1"/>
  <c r="P58" i="26"/>
  <c r="P26" i="23"/>
  <c r="J16" i="26"/>
  <c r="M10" i="23"/>
  <c r="P51" i="26"/>
  <c r="D41" i="26"/>
  <c r="N16" i="23"/>
  <c r="R9" i="23"/>
  <c r="D65" i="26"/>
  <c r="D37" i="26"/>
  <c r="J11" i="23"/>
  <c r="J21" i="26"/>
  <c r="M11" i="23"/>
  <c r="D67" i="26"/>
  <c r="D66" i="26"/>
  <c r="D38" i="26"/>
  <c r="L16" i="23"/>
  <c r="I33" i="8"/>
  <c r="P47" i="26"/>
  <c r="I33" i="6"/>
  <c r="P33" i="6" s="1"/>
  <c r="N22" i="23"/>
  <c r="P54" i="26"/>
  <c r="P55" i="26"/>
  <c r="N33" i="8"/>
  <c r="P45" i="26"/>
  <c r="J10" i="23"/>
  <c r="J12" i="26"/>
  <c r="N33" i="3"/>
  <c r="J20" i="26"/>
  <c r="I33" i="3"/>
  <c r="D46" i="26"/>
  <c r="D49" i="26"/>
  <c r="N33" i="7"/>
  <c r="D47" i="26"/>
  <c r="L17" i="23"/>
  <c r="H51" i="23"/>
  <c r="I8" i="23"/>
  <c r="D18" i="26"/>
  <c r="R12" i="23"/>
  <c r="J8" i="23"/>
  <c r="D19" i="26"/>
  <c r="L8" i="23"/>
  <c r="D21" i="26"/>
  <c r="I7" i="23"/>
  <c r="D12" i="26"/>
  <c r="I33" i="1"/>
  <c r="R20" i="23"/>
  <c r="K8" i="23"/>
  <c r="D20" i="26"/>
  <c r="J7" i="23"/>
  <c r="D13" i="26"/>
  <c r="R13" i="23"/>
  <c r="R14" i="23"/>
  <c r="L7" i="23"/>
  <c r="D15" i="26"/>
  <c r="R19" i="23"/>
  <c r="D34" i="49"/>
  <c r="N8" i="23"/>
  <c r="D23" i="26"/>
  <c r="K7" i="23"/>
  <c r="D14" i="26"/>
  <c r="M8" i="23"/>
  <c r="D22" i="26"/>
  <c r="P33" i="5"/>
  <c r="P33" i="30"/>
  <c r="N33" i="1"/>
  <c r="R6" i="23"/>
  <c r="R10" i="23" l="1"/>
  <c r="R22" i="23"/>
  <c r="R17" i="23"/>
  <c r="P33" i="7"/>
  <c r="P33" i="8"/>
  <c r="R26" i="23"/>
  <c r="R16" i="23"/>
  <c r="R11" i="23"/>
  <c r="P33" i="3"/>
  <c r="P33" i="1"/>
  <c r="R7" i="23"/>
  <c r="R8" i="23"/>
  <c r="R51" i="23" l="1"/>
</calcChain>
</file>

<file path=xl/sharedStrings.xml><?xml version="1.0" encoding="utf-8"?>
<sst xmlns="http://schemas.openxmlformats.org/spreadsheetml/2006/main" count="957" uniqueCount="291">
  <si>
    <t>EVENT:</t>
  </si>
  <si>
    <t># of Contestants/Teams:</t>
  </si>
  <si>
    <t>Entry Fee</t>
  </si>
  <si>
    <t>=</t>
  </si>
  <si>
    <t>Purse:</t>
  </si>
  <si>
    <t>Total</t>
  </si>
  <si>
    <t>Less Sanction Fee:</t>
  </si>
  <si>
    <t>Total Payout:</t>
  </si>
  <si>
    <t>Short Go (20%)</t>
  </si>
  <si>
    <t>Average (40%)</t>
  </si>
  <si>
    <t>Place</t>
  </si>
  <si>
    <t>Contestant</t>
  </si>
  <si>
    <t>Time</t>
  </si>
  <si>
    <t>Money Won</t>
  </si>
  <si>
    <t>Initials</t>
  </si>
  <si>
    <t>Bareback</t>
  </si>
  <si>
    <t>Saddle Bronc</t>
  </si>
  <si>
    <t>Bull Riding</t>
  </si>
  <si>
    <t>Steer Wrestling</t>
  </si>
  <si>
    <t>Team Roping Header</t>
  </si>
  <si>
    <t>.</t>
  </si>
  <si>
    <t>Event</t>
  </si>
  <si>
    <t># of Entries</t>
  </si>
  <si>
    <t>Added Money</t>
  </si>
  <si>
    <t>Pay Out Pot</t>
  </si>
  <si>
    <t>1st</t>
  </si>
  <si>
    <t>2nd</t>
  </si>
  <si>
    <t>3rd</t>
  </si>
  <si>
    <t>4th</t>
  </si>
  <si>
    <t>5th</t>
  </si>
  <si>
    <t>6th</t>
  </si>
  <si>
    <t>Tie Down Roping</t>
  </si>
  <si>
    <t>Ladies Breakaway</t>
  </si>
  <si>
    <t>Long Go (100%)</t>
  </si>
  <si>
    <t>Ladies Barrel Racing</t>
  </si>
  <si>
    <t>7th</t>
  </si>
  <si>
    <t>8th</t>
  </si>
  <si>
    <t>Total:</t>
  </si>
  <si>
    <t>Score</t>
  </si>
  <si>
    <t>Stock Fee</t>
  </si>
  <si>
    <t>Amount</t>
  </si>
  <si>
    <t>Sanction Fee</t>
  </si>
  <si>
    <t>Total Payout</t>
  </si>
  <si>
    <t>Rodeo:</t>
  </si>
  <si>
    <t>Team Roping Heeler</t>
  </si>
  <si>
    <t>Long Go (40%)</t>
  </si>
  <si>
    <t>Saddle Bronc Long Go</t>
  </si>
  <si>
    <t>Saddle Bronc Short Go</t>
  </si>
  <si>
    <t>Saddle Bronc Average</t>
  </si>
  <si>
    <t>Steer Wrestling Long Go</t>
  </si>
  <si>
    <t>Steer Wrestling Short Go</t>
  </si>
  <si>
    <t>Steer Wrestling Average</t>
  </si>
  <si>
    <t>Ladies Breakaway Long Go</t>
  </si>
  <si>
    <t>Ladies Breakaway Average</t>
  </si>
  <si>
    <t>Ladies Barrel Racing Long Go</t>
  </si>
  <si>
    <t>Ladies Barrel Racing Short Go</t>
  </si>
  <si>
    <t>Ladies Barrel Racing Average</t>
  </si>
  <si>
    <t>Team Roping Header Long Go</t>
  </si>
  <si>
    <t>Team Roping Header Short Go</t>
  </si>
  <si>
    <t>Team Roping Header Average</t>
  </si>
  <si>
    <t>Team Roping Heeler Long Go</t>
  </si>
  <si>
    <t>Team Roping Heeler Short Go</t>
  </si>
  <si>
    <t>Team Roping Heeler Average</t>
  </si>
  <si>
    <t>Bareback - Long Go</t>
  </si>
  <si>
    <t>Bareback - Short Go</t>
  </si>
  <si>
    <t xml:space="preserve">Saddle Bronc Long Go </t>
  </si>
  <si>
    <t>Sr. Team Roping Header</t>
  </si>
  <si>
    <t>Sr. Team Roping Heeler</t>
  </si>
  <si>
    <t>Bull Riding - Long Go</t>
  </si>
  <si>
    <t>Bull Riding - Short Go</t>
  </si>
  <si>
    <t>Steer Wrestling - Long Go</t>
  </si>
  <si>
    <t>Steer Wrestling - Short Go</t>
  </si>
  <si>
    <t>Tie Down Roping - Long Go</t>
  </si>
  <si>
    <t>Tie Down Roping - Short Go</t>
  </si>
  <si>
    <t>Tie Down Roping - Average</t>
  </si>
  <si>
    <t>Ladies Breakaway - Long Go</t>
  </si>
  <si>
    <t>Ladies Breakaway - Short Go</t>
  </si>
  <si>
    <t>Ladies Breakaway - Average</t>
  </si>
  <si>
    <t>Ladies Barrel Racing - Long Go</t>
  </si>
  <si>
    <t>Ladies Barrel Racing - Short Go</t>
  </si>
  <si>
    <t>Ladies Barrel Racing - Average</t>
  </si>
  <si>
    <t>Team Roping Header - Long Go</t>
  </si>
  <si>
    <t>Team Roping Header - Short Go</t>
  </si>
  <si>
    <t>Team Roping Header - Average</t>
  </si>
  <si>
    <t>Team Roping Heeler - Long Go</t>
  </si>
  <si>
    <t>Team Roping Heeler - Short Go</t>
  </si>
  <si>
    <t>Team Roping Heeler - Average</t>
  </si>
  <si>
    <t>Jr Breakaway - Long Go</t>
  </si>
  <si>
    <t>Jr Breakaway - Short Go</t>
  </si>
  <si>
    <t>Jr Breakaway - Average</t>
  </si>
  <si>
    <t>Jr Barrel Racing - Long Go</t>
  </si>
  <si>
    <t>Jr. Bull Riding</t>
  </si>
  <si>
    <t>Jr Bull Riding - Long Go</t>
  </si>
  <si>
    <t>Jr Bull Riding - Short Go</t>
  </si>
  <si>
    <t>Jr Bull Riding - Average</t>
  </si>
  <si>
    <t>Sr Breakaway - Long Go</t>
  </si>
  <si>
    <t>Sr Breakaway - Short go</t>
  </si>
  <si>
    <t>Sr. Team Roping Header - Long Go</t>
  </si>
  <si>
    <t>Sr. Team Roping Header - Short Go</t>
  </si>
  <si>
    <t>Sr. Team Roping Header - Average</t>
  </si>
  <si>
    <t>Sr. Team Roping Heeler - Long Go</t>
  </si>
  <si>
    <t>Sr. Team Roping Heeler - Short Go</t>
  </si>
  <si>
    <t>Sr. Team Roping Heeler - Average</t>
  </si>
  <si>
    <t>Jr. Barrel Racing</t>
  </si>
  <si>
    <t>PER GO-ROUND (after Total Prize Money is divided into go-rounds):</t>
  </si>
  <si>
    <r>
      <t>Five or less contestants</t>
    </r>
    <r>
      <rPr>
        <sz val="10"/>
        <color indexed="8"/>
        <rFont val="Cambria"/>
        <family val="1"/>
        <scheme val="major"/>
      </rPr>
      <t>: two places are paid, 1st 60%, 2nd 40%</t>
    </r>
  </si>
  <si>
    <t xml:space="preserve">                                     Six Places:   Timed/Riding Events: $2000+ pays six places, 29%, 24%, 19%, 14%, 9%, 5%</t>
  </si>
  <si>
    <r>
      <t xml:space="preserve">        </t>
    </r>
    <r>
      <rPr>
        <b/>
        <sz val="10"/>
        <color indexed="8"/>
        <rFont val="Cambria"/>
        <family val="1"/>
        <scheme val="major"/>
      </rPr>
      <t>Tour Rodeos Only</t>
    </r>
    <r>
      <rPr>
        <sz val="10"/>
        <color indexed="8"/>
        <rFont val="Cambria"/>
        <family val="1"/>
        <scheme val="major"/>
      </rPr>
      <t>:  Eight Places:  Timed/Riding Events: $5000+ pays eight places, 23%, 20%, 17%, 14%, 11%, 8%, 5%, 2%</t>
    </r>
  </si>
  <si>
    <t>Jr. Breakaway</t>
  </si>
  <si>
    <t>Sr. Breakaway</t>
  </si>
  <si>
    <r>
      <rPr>
        <b/>
        <sz val="10"/>
        <color indexed="8"/>
        <rFont val="Cambria"/>
        <family val="1"/>
        <scheme val="major"/>
      </rPr>
      <t>Tour &amp;</t>
    </r>
    <r>
      <rPr>
        <sz val="10"/>
        <color indexed="8"/>
        <rFont val="Cambria"/>
        <family val="1"/>
        <scheme val="major"/>
      </rPr>
      <t xml:space="preserve"> </t>
    </r>
    <r>
      <rPr>
        <b/>
        <sz val="10"/>
        <color indexed="8"/>
        <rFont val="Cambria"/>
        <family val="1"/>
        <scheme val="major"/>
      </rPr>
      <t>Region Rodeos</t>
    </r>
    <r>
      <rPr>
        <sz val="10"/>
        <color indexed="8"/>
        <rFont val="Cambria"/>
        <family val="1"/>
        <scheme val="major"/>
      </rPr>
      <t>:  Four places:  Timed/Riding Events: $0-$1999 pays four places,  40%, 30%, 20%, 10%</t>
    </r>
  </si>
  <si>
    <t>Bareback Long Go</t>
  </si>
  <si>
    <t>Bareback Short Go</t>
  </si>
  <si>
    <t>Bareback Average</t>
  </si>
  <si>
    <t>Ladies Breakaway Short Go</t>
  </si>
  <si>
    <t>Tie Down Roping Long Go</t>
  </si>
  <si>
    <t>Tie Down Roping Short Go</t>
  </si>
  <si>
    <t>Tie Down Roping Average</t>
  </si>
  <si>
    <t>Bull Riding Long Go</t>
  </si>
  <si>
    <t>Bull Riding Short Go</t>
  </si>
  <si>
    <t>Bull Riding Average</t>
  </si>
  <si>
    <t>Sr. Breakaway Long Go</t>
  </si>
  <si>
    <t>Sr. Breakaway Short Go</t>
  </si>
  <si>
    <t>Sr. Breakaway Average</t>
  </si>
  <si>
    <t>Jr. Breakaway Long Go</t>
  </si>
  <si>
    <t>Jr. Breakaway Short Go</t>
  </si>
  <si>
    <t>Jr. Breakaway Average</t>
  </si>
  <si>
    <t>Jr,. Barrel Racing Long Go</t>
  </si>
  <si>
    <t>Jr. Barrel Racing Short Go</t>
  </si>
  <si>
    <t>Jr. Barrel Racing Average</t>
  </si>
  <si>
    <t>Sr. Team Roping Header Long Go</t>
  </si>
  <si>
    <t>Sr. Team Roping Header Short Go</t>
  </si>
  <si>
    <t>Sr. Team Roping Header Average</t>
  </si>
  <si>
    <t>Sr. Team Roping Heeler Long Go</t>
  </si>
  <si>
    <t>Sr. Team Roping Heeler Short Go</t>
  </si>
  <si>
    <t>Sr. Team Roping Heeler Average</t>
  </si>
  <si>
    <t>Jr. Bull Riding Long Go</t>
  </si>
  <si>
    <t>Jr. Bull Riding Short Go</t>
  </si>
  <si>
    <t>Jr. Bull Riding Average</t>
  </si>
  <si>
    <t>Bull Riding - Average</t>
  </si>
  <si>
    <t>Steer Wrestling - Average</t>
  </si>
  <si>
    <t>Bareback - Average</t>
  </si>
  <si>
    <t>Jr Barrel Racing - Average</t>
  </si>
  <si>
    <t>Sr Breakaway - Average</t>
  </si>
  <si>
    <t xml:space="preserve">Saddle Bronc Short Go </t>
  </si>
  <si>
    <t>Entry Breakdown &amp; Payoff</t>
  </si>
  <si>
    <t>Total due to Committee:</t>
  </si>
  <si>
    <t>Total due to INFR:</t>
  </si>
  <si>
    <t>sanction fees &amp; electric eye</t>
  </si>
  <si>
    <t xml:space="preserve"> sent to INFR</t>
  </si>
  <si>
    <t>paid out $1800 for Midwest</t>
  </si>
  <si>
    <t>MidWest ($6 per Contestant)</t>
  </si>
  <si>
    <t>CES ($4 per contestant)</t>
  </si>
  <si>
    <t>Judge 2</t>
  </si>
  <si>
    <t>Judge 1</t>
  </si>
  <si>
    <t>391 contestants</t>
  </si>
  <si>
    <t>Personnel Fees Collected &amp; Paid Out</t>
  </si>
  <si>
    <t>Total Sanction Fees</t>
  </si>
  <si>
    <t>STR Hlr</t>
  </si>
  <si>
    <t>STR Hdr</t>
  </si>
  <si>
    <t>Sr. BAW</t>
  </si>
  <si>
    <t>Jr Bulls</t>
  </si>
  <si>
    <t>JBAR</t>
  </si>
  <si>
    <t>Jr BAW</t>
  </si>
  <si>
    <t>TR HLR</t>
  </si>
  <si>
    <t>TR HDR</t>
  </si>
  <si>
    <t>LBR</t>
  </si>
  <si>
    <t>Ladies BAW</t>
  </si>
  <si>
    <t>Tie Down</t>
  </si>
  <si>
    <t>SW</t>
  </si>
  <si>
    <t>Bulls</t>
  </si>
  <si>
    <t>SB</t>
  </si>
  <si>
    <t>BB</t>
  </si>
  <si>
    <t>Payout Pot</t>
  </si>
  <si>
    <t>Contestants</t>
  </si>
  <si>
    <t>Stock Contractor</t>
  </si>
  <si>
    <t>Stock</t>
  </si>
  <si>
    <t>Entries</t>
  </si>
  <si>
    <t>Stock Fees</t>
  </si>
  <si>
    <t>CES</t>
  </si>
  <si>
    <t>Total due to Association:</t>
  </si>
  <si>
    <t>Electric Eye Fee:</t>
  </si>
  <si>
    <t>Chippewa Cree Tour Rodeo</t>
  </si>
  <si>
    <t>2022 Crow Fair INFR Qualifier</t>
  </si>
  <si>
    <t>August 18-21, 2022</t>
  </si>
  <si>
    <t>Earl Tsosie Jr. - Indian Wells, AZ</t>
  </si>
  <si>
    <t>Whystle Joe - Round Rock, AZ</t>
  </si>
  <si>
    <t>Cam Bruised Head - Standoff, AB</t>
  </si>
  <si>
    <t>Tom Chee - Newcomb, NM</t>
  </si>
  <si>
    <t>Kyle Charley - Lukachukai, AZ</t>
  </si>
  <si>
    <t>Steven Dewolfe - Buffalo Gap, SD</t>
  </si>
  <si>
    <t>Tuck Johnson - Browning, MT</t>
  </si>
  <si>
    <t>Nolan Conway - Cut Bank, MT</t>
  </si>
  <si>
    <t>Greg Louis - Browning, MT</t>
  </si>
  <si>
    <t>Hiyo Yazzie - Brimhall, NM</t>
  </si>
  <si>
    <t>Ty Allen Fischer - Ashland, MT</t>
  </si>
  <si>
    <t>Phillip Sutherland - Box Elder, MT</t>
  </si>
  <si>
    <t>Megan Small - Busby, MT</t>
  </si>
  <si>
    <t>Katelin Conway - Cut Bank, MT</t>
  </si>
  <si>
    <t>Vanessa Begay - Window Rock, AZ</t>
  </si>
  <si>
    <t>Kadin Jodie - Churchrock, NM</t>
  </si>
  <si>
    <t>Oodessa Barlow - Rock Point, AZ</t>
  </si>
  <si>
    <t>Nyis Colliflower - Box Elder, MT</t>
  </si>
  <si>
    <t>Callie Dixon - Morley, AB</t>
  </si>
  <si>
    <t>Jewel Bettelyoun - Eagle Butte, SD</t>
  </si>
  <si>
    <t>Cole Elshere, Faith, SD</t>
  </si>
  <si>
    <t>Jacob T Yazzie - Houck, AZ</t>
  </si>
  <si>
    <t>Malcolm Heathershaw - Quinn, SD</t>
  </si>
  <si>
    <t>Cash Wilson, Wall, SD</t>
  </si>
  <si>
    <t>Phillip Whiteman - Busby, MT</t>
  </si>
  <si>
    <t>Ridge Ward - Martin, SD</t>
  </si>
  <si>
    <t>Quinton Inman - Ketchum, OK</t>
  </si>
  <si>
    <t>Dustin Bird - Cut Bank, MT</t>
  </si>
  <si>
    <t>Gerald Daye - Gallup, NM</t>
  </si>
  <si>
    <t>Dillon Wickum - South Heart, ND</t>
  </si>
  <si>
    <t>Gavaro Harrison - Chinle, AZ</t>
  </si>
  <si>
    <t>Westley Benally</t>
  </si>
  <si>
    <t>Westley Benally </t>
  </si>
  <si>
    <t xml:space="preserve">Rope Three Irons </t>
  </si>
  <si>
    <t>Dwight Sells </t>
  </si>
  <si>
    <t>Ty Allen Fischer </t>
  </si>
  <si>
    <t>Trey Begay </t>
  </si>
  <si>
    <t>Colin Begay </t>
  </si>
  <si>
    <t>Wyatt Tibbitts </t>
  </si>
  <si>
    <t>Denton Begay</t>
  </si>
  <si>
    <t>Hank Benally</t>
  </si>
  <si>
    <t>Colten Fisher</t>
  </si>
  <si>
    <t>Cody Lansing</t>
  </si>
  <si>
    <t>Alfred Armajo Jr</t>
  </si>
  <si>
    <t>Elliot Gourneau</t>
  </si>
  <si>
    <t>Malyka Muller - Peralta, NM</t>
  </si>
  <si>
    <t>Tiffany Teehee - Claremore, OK</t>
  </si>
  <si>
    <t>Graysen O'Connor - Arlee, MT</t>
  </si>
  <si>
    <t>Karsyn Yazzie - Rough Rock, AZ</t>
  </si>
  <si>
    <t>Sallye Williams - Skiatook, OK</t>
  </si>
  <si>
    <t>Jessica Havener - Lodge Grass, MT</t>
  </si>
  <si>
    <t>Taylor Christensen - Kyle, SD</t>
  </si>
  <si>
    <t>Tessie Lamere - Box Elder, MT</t>
  </si>
  <si>
    <t>Wynn Wells - Browning, MT</t>
  </si>
  <si>
    <t>Jayde Murphy - Cut Bank, MT</t>
  </si>
  <si>
    <t>Preston Louis - Browning, MT</t>
  </si>
  <si>
    <t>Cannon Cravens - Tahlequah, OK</t>
  </si>
  <si>
    <t>Stran Smith - Lantry, SD</t>
  </si>
  <si>
    <t>Bo Tyler Vocu - Ashland, MT</t>
  </si>
  <si>
    <t>Whystle Joe</t>
  </si>
  <si>
    <t>Earl Tsosie Jr</t>
  </si>
  <si>
    <t>Kyle Charley</t>
  </si>
  <si>
    <t>Cam Bruised Head</t>
  </si>
  <si>
    <t>75 ON 1</t>
  </si>
  <si>
    <t>Steven Dewolfe - Buffalo Gap</t>
  </si>
  <si>
    <t>Greg Louis</t>
  </si>
  <si>
    <t xml:space="preserve">Phillip Sutherland </t>
  </si>
  <si>
    <t xml:space="preserve">Tuck Johnson </t>
  </si>
  <si>
    <t xml:space="preserve">Quinton Inman </t>
  </si>
  <si>
    <t>Wyatt Tibbitts - Piedmont, SD</t>
  </si>
  <si>
    <t>Phillip Sutherland - Box Elder</t>
  </si>
  <si>
    <t>2.66 ON 1</t>
  </si>
  <si>
    <t>3.14 ON 1</t>
  </si>
  <si>
    <t>3.53 ON 1</t>
  </si>
  <si>
    <t>Jewel Bettelyoun - Eagle Butte</t>
  </si>
  <si>
    <t>Oodessa Barlow - Rock Point</t>
  </si>
  <si>
    <t>Vanessa Begay - Window Rock</t>
  </si>
  <si>
    <t>6/7s</t>
  </si>
  <si>
    <t>Alan Kole Gobert - Browning, MT</t>
  </si>
  <si>
    <t>Creighton Curley - Window Rock, AZ</t>
  </si>
  <si>
    <t>Creighton Curley - Window Rock</t>
  </si>
  <si>
    <t>Malcolm Heathershaw - Quinn</t>
  </si>
  <si>
    <t>Keene Bends - Ashland, MT</t>
  </si>
  <si>
    <t>Andre Lafrance - Wyola, MT</t>
  </si>
  <si>
    <t>Beau Grant - Wingate, NM</t>
  </si>
  <si>
    <t>9.29 ON 1</t>
  </si>
  <si>
    <t>Andre Lafrance</t>
  </si>
  <si>
    <t>Trey Begay</t>
  </si>
  <si>
    <t>Ty Allen Fischer</t>
  </si>
  <si>
    <t>Wyatt Tibbitts</t>
  </si>
  <si>
    <t>Marty Watson</t>
  </si>
  <si>
    <t>Colin Begay</t>
  </si>
  <si>
    <t>Rope Three Irons</t>
  </si>
  <si>
    <t>4.34 on 1</t>
  </si>
  <si>
    <t>5.20 on 1</t>
  </si>
  <si>
    <t>Chops Yazzie</t>
  </si>
  <si>
    <t>Alfred Armajo</t>
  </si>
  <si>
    <t>Bailey Nelson - Hardin, MT</t>
  </si>
  <si>
    <t>Jessica Havener - Lodge Grass</t>
  </si>
  <si>
    <t>Cannon Cravens</t>
  </si>
  <si>
    <t>Tyrell Harvey</t>
  </si>
  <si>
    <t>Tyrell Harvey - Rock Point, AZ</t>
  </si>
  <si>
    <t>86 on 1</t>
  </si>
  <si>
    <t>80 on 1</t>
  </si>
  <si>
    <t>78 on 1</t>
  </si>
  <si>
    <t>4/5s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</si>
</sst>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  <numFmt numFmtId="167" formatCode="0.000"/>
    <numFmt numFmtId="168" formatCode="0.0"/>
    <numFmt numFmtId="169" formatCode="mm/dd/yy;@"/>
    <numFmt numFmtId="170" formatCode="[$-409]mmmm\ d\,\ yyyy;@"/>
  </numFmts>
  <fonts count="6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i/>
      <sz val="12"/>
      <name val="Arial Narrow"/>
      <family val="2"/>
    </font>
    <font>
      <b/>
      <sz val="18"/>
      <name val="Arial Narrow"/>
      <family val="2"/>
    </font>
    <font>
      <sz val="14"/>
      <color rgb="FF363636"/>
      <name val="Segoe UI Light"/>
      <family val="2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6"/>
      <name val="Cambria"/>
      <family val="1"/>
      <scheme val="major"/>
    </font>
    <font>
      <b/>
      <i/>
      <sz val="12"/>
      <name val="Cambria"/>
      <family val="1"/>
      <scheme val="major"/>
    </font>
    <font>
      <b/>
      <sz val="20"/>
      <name val="Cambria"/>
      <family val="1"/>
      <scheme val="major"/>
    </font>
    <font>
      <sz val="14"/>
      <name val="Cambria"/>
      <family val="1"/>
      <scheme val="major"/>
    </font>
    <font>
      <b/>
      <sz val="18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8"/>
      <name val="Cambria"/>
      <family val="1"/>
      <scheme val="major"/>
    </font>
    <font>
      <sz val="10"/>
      <color indexed="8"/>
      <name val="Cambria"/>
      <family val="1"/>
      <scheme val="major"/>
    </font>
    <font>
      <b/>
      <sz val="10"/>
      <color indexed="8"/>
      <name val="Cambria"/>
      <family val="1"/>
      <scheme val="major"/>
    </font>
    <font>
      <sz val="11"/>
      <name val="Cambria"/>
      <family val="1"/>
      <scheme val="major"/>
    </font>
    <font>
      <sz val="16"/>
      <color indexed="8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b/>
      <sz val="8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7"/>
      <name val="Cambria"/>
      <family val="1"/>
      <scheme val="major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color indexed="8"/>
      <name val="Arial Narrow"/>
      <family val="2"/>
    </font>
    <font>
      <sz val="9"/>
      <name val="Calibri"/>
      <family val="2"/>
    </font>
    <font>
      <sz val="10"/>
      <name val="Calibri"/>
      <family val="2"/>
    </font>
    <font>
      <sz val="11.5"/>
      <name val="Arial Narrow"/>
      <family val="2"/>
    </font>
    <font>
      <b/>
      <sz val="11.5"/>
      <name val="Arial Narrow"/>
      <family val="2"/>
    </font>
    <font>
      <sz val="11.5"/>
      <name val="Arial"/>
      <family val="2"/>
    </font>
    <font>
      <sz val="12"/>
      <name val="Calibri"/>
      <family val="2"/>
    </font>
    <font>
      <sz val="1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Dot">
        <color indexed="64"/>
      </left>
      <right style="dashDot">
        <color indexed="64"/>
      </right>
      <top style="double">
        <color indexed="64"/>
      </top>
      <bottom style="dashDot">
        <color indexed="64"/>
      </bottom>
      <diagonal/>
    </border>
    <border>
      <left style="dashDot">
        <color indexed="64"/>
      </left>
      <right style="thin">
        <color indexed="64"/>
      </right>
      <top style="double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medium">
        <color indexed="64"/>
      </bottom>
      <diagonal/>
    </border>
    <border>
      <left style="dashDot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dashDotDot">
        <color indexed="64"/>
      </bottom>
      <diagonal/>
    </border>
    <border>
      <left style="dashDotDot">
        <color indexed="64"/>
      </left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medium">
        <color indexed="64"/>
      </bottom>
      <diagonal/>
    </border>
    <border>
      <left style="dashDotDot">
        <color indexed="64"/>
      </left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slantDashDot">
        <color indexed="64"/>
      </bottom>
      <diagonal/>
    </border>
    <border>
      <left style="dashDotDot">
        <color indexed="64"/>
      </left>
      <right style="thin">
        <color indexed="64"/>
      </right>
      <top style="dashDotDot">
        <color indexed="64"/>
      </top>
      <bottom style="slantDashDot">
        <color indexed="64"/>
      </bottom>
      <diagonal/>
    </border>
    <border>
      <left style="dashDotDot">
        <color indexed="64"/>
      </left>
      <right style="dashDotDot">
        <color indexed="64"/>
      </right>
      <top/>
      <bottom style="dashDotDot">
        <color indexed="64"/>
      </bottom>
      <diagonal/>
    </border>
    <border>
      <left style="dashDotDot">
        <color indexed="64"/>
      </left>
      <right style="thin">
        <color indexed="64"/>
      </right>
      <top/>
      <bottom style="dashDotDot">
        <color indexed="64"/>
      </bottom>
      <diagonal/>
    </border>
    <border>
      <left/>
      <right style="thin">
        <color indexed="64"/>
      </right>
      <top style="slantDashDot">
        <color indexed="64"/>
      </top>
      <bottom/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dashDotDot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mediumDashDot">
        <color indexed="64"/>
      </bottom>
      <diagonal/>
    </border>
    <border>
      <left style="dashDotDot">
        <color indexed="64"/>
      </left>
      <right style="medium">
        <color indexed="64"/>
      </right>
      <top style="dashDotDot">
        <color indexed="64"/>
      </top>
      <bottom style="mediumDashDot">
        <color indexed="64"/>
      </bottom>
      <diagonal/>
    </border>
    <border>
      <left style="dashDotDot">
        <color indexed="64"/>
      </left>
      <right style="dashDotDot">
        <color indexed="64"/>
      </right>
      <top style="mediumDashDot">
        <color indexed="64"/>
      </top>
      <bottom style="dashDotDot">
        <color indexed="64"/>
      </bottom>
      <diagonal/>
    </border>
    <border>
      <left style="dashDotDot">
        <color indexed="64"/>
      </left>
      <right style="medium">
        <color indexed="64"/>
      </right>
      <top style="mediumDashDot">
        <color indexed="64"/>
      </top>
      <bottom style="dashDotDot">
        <color indexed="64"/>
      </bottom>
      <diagonal/>
    </border>
    <border>
      <left/>
      <right style="dashDotDot">
        <color indexed="64"/>
      </right>
      <top style="medium">
        <color indexed="64"/>
      </top>
      <bottom style="dashDotDot">
        <color indexed="64"/>
      </bottom>
      <diagonal/>
    </border>
    <border>
      <left/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dashDotDot">
        <color indexed="64"/>
      </right>
      <top style="dashDotDot">
        <color indexed="64"/>
      </top>
      <bottom style="medium">
        <color indexed="64"/>
      </bottom>
      <diagonal/>
    </border>
    <border>
      <left/>
      <right style="dashDotDot">
        <color indexed="64"/>
      </right>
      <top style="dashDotDot">
        <color indexed="64"/>
      </top>
      <bottom style="mediumDashDot">
        <color indexed="64"/>
      </bottom>
      <diagonal/>
    </border>
    <border>
      <left/>
      <right style="dashDotDot">
        <color indexed="64"/>
      </right>
      <top style="mediumDashDot">
        <color indexed="64"/>
      </top>
      <bottom style="dashDotDot">
        <color indexed="64"/>
      </bottom>
      <diagonal/>
    </border>
    <border>
      <left/>
      <right style="dashDot">
        <color indexed="64"/>
      </right>
      <top style="double">
        <color indexed="64"/>
      </top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 style="medium">
        <color indexed="64"/>
      </bottom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/>
      <right style="dashDotDot">
        <color indexed="64"/>
      </right>
      <top style="dashDotDot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 style="dashDotDot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slantDashDot">
        <color indexed="64"/>
      </top>
      <bottom/>
      <diagonal/>
    </border>
    <border>
      <left style="medium">
        <color indexed="64"/>
      </left>
      <right style="thin">
        <color indexed="64"/>
      </right>
      <top style="dashDotDot">
        <color indexed="64"/>
      </top>
      <bottom style="mediumDashDot">
        <color indexed="64"/>
      </bottom>
      <diagonal/>
    </border>
    <border>
      <left style="medium">
        <color indexed="64"/>
      </left>
      <right style="thin">
        <color indexed="64"/>
      </right>
      <top style="mediumDashDot">
        <color indexed="64"/>
      </top>
      <bottom style="dashDotDot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0" borderId="0"/>
  </cellStyleXfs>
  <cellXfs count="540">
    <xf numFmtId="0" fontId="0" fillId="0" borderId="0" xfId="0"/>
    <xf numFmtId="0" fontId="20" fillId="0" borderId="0" xfId="38" applyFont="1"/>
    <xf numFmtId="0" fontId="20" fillId="0" borderId="0" xfId="38" applyFont="1" applyAlignment="1">
      <alignment horizontal="center"/>
    </xf>
    <xf numFmtId="0" fontId="20" fillId="0" borderId="14" xfId="38" applyFont="1" applyBorder="1" applyAlignment="1">
      <alignment horizontal="left"/>
    </xf>
    <xf numFmtId="0" fontId="20" fillId="0" borderId="14" xfId="38" applyFont="1" applyBorder="1" applyAlignment="1">
      <alignment horizontal="center" wrapText="1"/>
    </xf>
    <xf numFmtId="0" fontId="23" fillId="0" borderId="0" xfId="38" applyFont="1"/>
    <xf numFmtId="166" fontId="20" fillId="0" borderId="0" xfId="38" applyNumberFormat="1" applyFont="1" applyAlignment="1">
      <alignment horizontal="center"/>
    </xf>
    <xf numFmtId="0" fontId="23" fillId="0" borderId="0" xfId="38" applyFont="1" applyAlignment="1">
      <alignment horizontal="center"/>
    </xf>
    <xf numFmtId="0" fontId="23" fillId="0" borderId="0" xfId="38" applyFont="1" applyAlignment="1">
      <alignment horizontal="right"/>
    </xf>
    <xf numFmtId="166" fontId="23" fillId="0" borderId="0" xfId="38" applyNumberFormat="1" applyFont="1" applyAlignment="1">
      <alignment horizontal="center"/>
    </xf>
    <xf numFmtId="9" fontId="20" fillId="0" borderId="0" xfId="38" applyNumberFormat="1" applyFont="1"/>
    <xf numFmtId="9" fontId="23" fillId="0" borderId="0" xfId="38" applyNumberFormat="1" applyFont="1" applyAlignment="1">
      <alignment horizontal="center"/>
    </xf>
    <xf numFmtId="0" fontId="23" fillId="25" borderId="0" xfId="38" applyFont="1" applyFill="1"/>
    <xf numFmtId="0" fontId="23" fillId="25" borderId="0" xfId="38" applyFont="1" applyFill="1" applyAlignment="1">
      <alignment horizontal="center"/>
    </xf>
    <xf numFmtId="0" fontId="25" fillId="0" borderId="16" xfId="38" applyFont="1" applyBorder="1" applyAlignment="1">
      <alignment horizontal="right"/>
    </xf>
    <xf numFmtId="0" fontId="20" fillId="0" borderId="16" xfId="38" applyNumberFormat="1" applyFont="1" applyBorder="1" applyAlignment="1">
      <alignment horizontal="center"/>
    </xf>
    <xf numFmtId="166" fontId="20" fillId="0" borderId="16" xfId="38" applyNumberFormat="1" applyFont="1" applyBorder="1" applyAlignment="1">
      <alignment horizontal="center"/>
    </xf>
    <xf numFmtId="0" fontId="25" fillId="0" borderId="0" xfId="38" applyFont="1" applyBorder="1" applyAlignment="1">
      <alignment horizontal="right"/>
    </xf>
    <xf numFmtId="0" fontId="20" fillId="0" borderId="0" xfId="38" applyNumberFormat="1" applyFont="1" applyBorder="1" applyAlignment="1">
      <alignment horizontal="center"/>
    </xf>
    <xf numFmtId="166" fontId="20" fillId="0" borderId="0" xfId="38" applyNumberFormat="1" applyFont="1" applyBorder="1" applyAlignment="1">
      <alignment horizontal="center"/>
    </xf>
    <xf numFmtId="166" fontId="20" fillId="25" borderId="16" xfId="38" applyNumberFormat="1" applyFont="1" applyFill="1" applyBorder="1" applyAlignment="1">
      <alignment horizontal="center" wrapText="1"/>
    </xf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 wrapText="1"/>
    </xf>
    <xf numFmtId="0" fontId="33" fillId="0" borderId="13" xfId="0" applyFont="1" applyBorder="1"/>
    <xf numFmtId="0" fontId="29" fillId="0" borderId="13" xfId="0" applyFont="1" applyBorder="1"/>
    <xf numFmtId="0" fontId="29" fillId="24" borderId="10" xfId="0" applyFont="1" applyFill="1" applyBorder="1" applyAlignment="1">
      <alignment horizontal="center"/>
    </xf>
    <xf numFmtId="164" fontId="29" fillId="0" borderId="10" xfId="28" applyNumberFormat="1" applyFont="1" applyBorder="1"/>
    <xf numFmtId="0" fontId="29" fillId="0" borderId="0" xfId="0" applyFont="1" applyAlignment="1">
      <alignment horizontal="right"/>
    </xf>
    <xf numFmtId="164" fontId="29" fillId="0" borderId="0" xfId="28" applyNumberFormat="1" applyFont="1" applyBorder="1"/>
    <xf numFmtId="164" fontId="29" fillId="0" borderId="0" xfId="28" applyNumberFormat="1" applyFont="1" applyBorder="1" applyAlignment="1"/>
    <xf numFmtId="164" fontId="29" fillId="0" borderId="0" xfId="0" applyNumberFormat="1" applyFont="1" applyBorder="1" applyAlignment="1"/>
    <xf numFmtId="9" fontId="29" fillId="0" borderId="0" xfId="0" applyNumberFormat="1" applyFont="1"/>
    <xf numFmtId="0" fontId="29" fillId="0" borderId="0" xfId="0" applyFont="1" applyAlignment="1"/>
    <xf numFmtId="164" fontId="29" fillId="0" borderId="0" xfId="0" applyNumberFormat="1" applyFont="1"/>
    <xf numFmtId="0" fontId="29" fillId="0" borderId="0" xfId="0" applyFont="1" applyAlignment="1">
      <alignment horizontal="left"/>
    </xf>
    <xf numFmtId="0" fontId="38" fillId="0" borderId="0" xfId="0" applyFont="1"/>
    <xf numFmtId="0" fontId="28" fillId="0" borderId="0" xfId="0" applyFont="1" applyAlignment="1">
      <alignment horizontal="center" vertical="center"/>
    </xf>
    <xf numFmtId="164" fontId="28" fillId="0" borderId="0" xfId="0" applyNumberFormat="1" applyFont="1" applyAlignment="1">
      <alignment horizontal="center" vertical="center"/>
    </xf>
    <xf numFmtId="168" fontId="2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166" fontId="28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left" indent="4"/>
    </xf>
    <xf numFmtId="0" fontId="31" fillId="0" borderId="0" xfId="0" applyFont="1"/>
    <xf numFmtId="0" fontId="28" fillId="0" borderId="0" xfId="0" applyFont="1" applyAlignment="1"/>
    <xf numFmtId="166" fontId="28" fillId="0" borderId="0" xfId="0" applyNumberFormat="1" applyFont="1"/>
    <xf numFmtId="0" fontId="29" fillId="0" borderId="17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35" fillId="0" borderId="0" xfId="0" applyFont="1"/>
    <xf numFmtId="166" fontId="20" fillId="0" borderId="0" xfId="38" applyNumberFormat="1" applyFont="1"/>
    <xf numFmtId="166" fontId="23" fillId="0" borderId="0" xfId="38" applyNumberFormat="1" applyFont="1"/>
    <xf numFmtId="166" fontId="20" fillId="0" borderId="14" xfId="38" applyNumberFormat="1" applyFont="1" applyBorder="1" applyAlignment="1">
      <alignment horizontal="center" wrapText="1"/>
    </xf>
    <xf numFmtId="166" fontId="20" fillId="0" borderId="15" xfId="38" applyNumberFormat="1" applyFont="1" applyBorder="1" applyAlignment="1">
      <alignment horizontal="center" wrapText="1"/>
    </xf>
    <xf numFmtId="166" fontId="22" fillId="25" borderId="0" xfId="38" applyNumberFormat="1" applyFont="1" applyFill="1" applyBorder="1" applyAlignment="1">
      <alignment horizontal="center"/>
    </xf>
    <xf numFmtId="166" fontId="25" fillId="0" borderId="0" xfId="38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166" fontId="29" fillId="0" borderId="0" xfId="0" applyNumberFormat="1" applyFont="1"/>
    <xf numFmtId="0" fontId="29" fillId="0" borderId="17" xfId="0" applyFont="1" applyBorder="1" applyAlignment="1">
      <alignment vertical="center"/>
    </xf>
    <xf numFmtId="1" fontId="29" fillId="0" borderId="17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1" fontId="29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164" fontId="38" fillId="0" borderId="11" xfId="28" applyNumberFormat="1" applyFont="1" applyBorder="1" applyAlignment="1">
      <alignment vertical="center"/>
    </xf>
    <xf numFmtId="0" fontId="44" fillId="0" borderId="0" xfId="0" applyFont="1"/>
    <xf numFmtId="0" fontId="44" fillId="0" borderId="0" xfId="0" applyNumberFormat="1" applyFont="1"/>
    <xf numFmtId="0" fontId="45" fillId="0" borderId="0" xfId="0" applyFont="1"/>
    <xf numFmtId="0" fontId="46" fillId="0" borderId="0" xfId="0" applyFont="1"/>
    <xf numFmtId="0" fontId="4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0" fillId="0" borderId="11" xfId="0" applyFont="1" applyBorder="1" applyAlignment="1">
      <alignment vertical="center"/>
    </xf>
    <xf numFmtId="0" fontId="29" fillId="0" borderId="0" xfId="0" applyFont="1" applyAlignment="1">
      <alignment horizontal="right"/>
    </xf>
    <xf numFmtId="0" fontId="29" fillId="0" borderId="0" xfId="0" applyFont="1" applyAlignment="1"/>
    <xf numFmtId="0" fontId="28" fillId="0" borderId="0" xfId="0" applyFont="1" applyAlignment="1">
      <alignment horizontal="center" vertical="center"/>
    </xf>
    <xf numFmtId="0" fontId="30" fillId="0" borderId="20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0" fontId="29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vertical="center"/>
    </xf>
    <xf numFmtId="7" fontId="43" fillId="0" borderId="20" xfId="0" applyNumberFormat="1" applyFont="1" applyBorder="1" applyAlignment="1">
      <alignment vertical="center"/>
    </xf>
    <xf numFmtId="0" fontId="35" fillId="0" borderId="20" xfId="0" applyFont="1" applyBorder="1" applyAlignment="1">
      <alignment vertical="center"/>
    </xf>
    <xf numFmtId="0" fontId="38" fillId="0" borderId="0" xfId="0" applyFont="1" applyAlignment="1">
      <alignment vertical="center"/>
    </xf>
    <xf numFmtId="166" fontId="35" fillId="0" borderId="12" xfId="0" applyNumberFormat="1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0" fillId="0" borderId="11" xfId="0" applyNumberFormat="1" applyFont="1" applyBorder="1" applyAlignment="1">
      <alignment horizontal="center" vertical="center"/>
    </xf>
    <xf numFmtId="7" fontId="43" fillId="0" borderId="12" xfId="0" applyNumberFormat="1" applyFont="1" applyBorder="1" applyAlignment="1">
      <alignment vertical="center"/>
    </xf>
    <xf numFmtId="0" fontId="29" fillId="0" borderId="11" xfId="0" applyFont="1" applyBorder="1" applyAlignment="1">
      <alignment horizontal="right" vertical="center"/>
    </xf>
    <xf numFmtId="0" fontId="38" fillId="0" borderId="11" xfId="0" applyFont="1" applyBorder="1" applyAlignment="1">
      <alignment horizontal="right" vertical="center"/>
    </xf>
    <xf numFmtId="2" fontId="29" fillId="0" borderId="17" xfId="0" applyNumberFormat="1" applyFont="1" applyBorder="1" applyAlignment="1">
      <alignment horizontal="center" vertical="center"/>
    </xf>
    <xf numFmtId="0" fontId="30" fillId="0" borderId="11" xfId="0" quotePrefix="1" applyFont="1" applyBorder="1" applyAlignment="1">
      <alignment horizontal="right" vertical="center"/>
    </xf>
    <xf numFmtId="2" fontId="29" fillId="0" borderId="11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165" fontId="29" fillId="0" borderId="11" xfId="28" applyNumberFormat="1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30" fillId="0" borderId="20" xfId="0" applyFont="1" applyBorder="1" applyAlignment="1">
      <alignment horizontal="center" vertical="center"/>
    </xf>
    <xf numFmtId="167" fontId="29" fillId="0" borderId="11" xfId="0" applyNumberFormat="1" applyFont="1" applyBorder="1" applyAlignment="1">
      <alignment horizontal="center" vertical="center"/>
    </xf>
    <xf numFmtId="167" fontId="30" fillId="0" borderId="11" xfId="0" applyNumberFormat="1" applyFont="1" applyBorder="1" applyAlignment="1">
      <alignment horizontal="center" vertical="center"/>
    </xf>
    <xf numFmtId="0" fontId="30" fillId="0" borderId="17" xfId="0" quotePrefix="1" applyFont="1" applyBorder="1" applyAlignment="1">
      <alignment vertical="center"/>
    </xf>
    <xf numFmtId="0" fontId="30" fillId="0" borderId="11" xfId="0" quotePrefix="1" applyFont="1" applyBorder="1" applyAlignment="1">
      <alignment vertical="center"/>
    </xf>
    <xf numFmtId="167" fontId="37" fillId="0" borderId="11" xfId="0" applyNumberFormat="1" applyFont="1" applyBorder="1" applyAlignment="1">
      <alignment horizontal="center" vertical="center"/>
    </xf>
    <xf numFmtId="166" fontId="43" fillId="0" borderId="12" xfId="0" applyNumberFormat="1" applyFont="1" applyBorder="1" applyAlignment="1">
      <alignment vertical="center"/>
    </xf>
    <xf numFmtId="2" fontId="30" fillId="0" borderId="11" xfId="0" applyNumberFormat="1" applyFont="1" applyBorder="1" applyAlignment="1">
      <alignment horizontal="center" vertical="center"/>
    </xf>
    <xf numFmtId="165" fontId="43" fillId="0" borderId="12" xfId="0" applyNumberFormat="1" applyFont="1" applyBorder="1" applyAlignment="1">
      <alignment vertical="center"/>
    </xf>
    <xf numFmtId="2" fontId="36" fillId="0" borderId="11" xfId="0" applyNumberFormat="1" applyFont="1" applyBorder="1" applyAlignment="1">
      <alignment horizontal="center" vertical="center"/>
    </xf>
    <xf numFmtId="2" fontId="38" fillId="0" borderId="11" xfId="28" applyNumberFormat="1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29" fillId="0" borderId="0" xfId="0" applyFont="1" applyAlignment="1">
      <alignment horizontal="right"/>
    </xf>
    <xf numFmtId="0" fontId="29" fillId="0" borderId="0" xfId="0" applyFont="1" applyAlignment="1"/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3" fillId="0" borderId="0" xfId="38" applyFont="1" applyAlignment="1">
      <alignment horizontal="center"/>
    </xf>
    <xf numFmtId="166" fontId="22" fillId="26" borderId="28" xfId="38" applyNumberFormat="1" applyFont="1" applyFill="1" applyBorder="1" applyAlignment="1">
      <alignment horizontal="center" vertical="center"/>
    </xf>
    <xf numFmtId="166" fontId="22" fillId="26" borderId="32" xfId="38" applyNumberFormat="1" applyFont="1" applyFill="1" applyBorder="1" applyAlignment="1">
      <alignment horizontal="center" vertical="center"/>
    </xf>
    <xf numFmtId="166" fontId="22" fillId="26" borderId="30" xfId="38" applyNumberFormat="1" applyFont="1" applyFill="1" applyBorder="1" applyAlignment="1">
      <alignment horizontal="center" vertical="center"/>
    </xf>
    <xf numFmtId="0" fontId="23" fillId="0" borderId="0" xfId="38" applyFont="1" applyFill="1" applyAlignment="1">
      <alignment horizontal="center"/>
    </xf>
    <xf numFmtId="165" fontId="22" fillId="26" borderId="28" xfId="38" applyNumberFormat="1" applyFont="1" applyFill="1" applyBorder="1" applyAlignment="1">
      <alignment horizontal="center" vertical="center"/>
    </xf>
    <xf numFmtId="165" fontId="22" fillId="26" borderId="30" xfId="38" applyNumberFormat="1" applyFont="1" applyFill="1" applyBorder="1" applyAlignment="1">
      <alignment horizontal="center" vertical="center"/>
    </xf>
    <xf numFmtId="165" fontId="22" fillId="26" borderId="32" xfId="38" applyNumberFormat="1" applyFont="1" applyFill="1" applyBorder="1" applyAlignment="1">
      <alignment horizontal="center" vertical="center"/>
    </xf>
    <xf numFmtId="166" fontId="22" fillId="0" borderId="28" xfId="38" applyNumberFormat="1" applyFont="1" applyFill="1" applyBorder="1" applyAlignment="1">
      <alignment horizontal="center" vertical="center"/>
    </xf>
    <xf numFmtId="165" fontId="22" fillId="0" borderId="28" xfId="38" applyNumberFormat="1" applyFont="1" applyFill="1" applyBorder="1" applyAlignment="1">
      <alignment horizontal="center" vertical="center"/>
    </xf>
    <xf numFmtId="166" fontId="22" fillId="0" borderId="30" xfId="38" applyNumberFormat="1" applyFont="1" applyFill="1" applyBorder="1" applyAlignment="1">
      <alignment horizontal="center" vertical="center"/>
    </xf>
    <xf numFmtId="165" fontId="22" fillId="0" borderId="30" xfId="38" applyNumberFormat="1" applyFont="1" applyFill="1" applyBorder="1" applyAlignment="1">
      <alignment horizontal="center" vertical="center"/>
    </xf>
    <xf numFmtId="166" fontId="22" fillId="0" borderId="32" xfId="38" applyNumberFormat="1" applyFont="1" applyFill="1" applyBorder="1" applyAlignment="1">
      <alignment horizontal="center" vertical="center"/>
    </xf>
    <xf numFmtId="165" fontId="22" fillId="0" borderId="32" xfId="38" applyNumberFormat="1" applyFont="1" applyFill="1" applyBorder="1" applyAlignment="1">
      <alignment horizontal="center" vertical="center"/>
    </xf>
    <xf numFmtId="166" fontId="22" fillId="26" borderId="49" xfId="38" applyNumberFormat="1" applyFont="1" applyFill="1" applyBorder="1" applyAlignment="1">
      <alignment horizontal="center" vertical="center"/>
    </xf>
    <xf numFmtId="165" fontId="22" fillId="26" borderId="49" xfId="38" applyNumberFormat="1" applyFont="1" applyFill="1" applyBorder="1" applyAlignment="1">
      <alignment horizontal="center" vertical="center"/>
    </xf>
    <xf numFmtId="166" fontId="22" fillId="26" borderId="51" xfId="38" applyNumberFormat="1" applyFont="1" applyFill="1" applyBorder="1" applyAlignment="1">
      <alignment horizontal="center" vertical="center"/>
    </xf>
    <xf numFmtId="165" fontId="22" fillId="26" borderId="51" xfId="38" applyNumberFormat="1" applyFont="1" applyFill="1" applyBorder="1" applyAlignment="1">
      <alignment horizontal="center" vertical="center"/>
    </xf>
    <xf numFmtId="0" fontId="22" fillId="26" borderId="53" xfId="38" applyFont="1" applyFill="1" applyBorder="1" applyAlignment="1">
      <alignment horizontal="center" vertical="center"/>
    </xf>
    <xf numFmtId="0" fontId="22" fillId="26" borderId="54" xfId="38" applyFont="1" applyFill="1" applyBorder="1" applyAlignment="1">
      <alignment horizontal="center" vertical="center"/>
    </xf>
    <xf numFmtId="0" fontId="22" fillId="26" borderId="55" xfId="38" applyFont="1" applyFill="1" applyBorder="1" applyAlignment="1">
      <alignment horizontal="center" vertical="center"/>
    </xf>
    <xf numFmtId="0" fontId="22" fillId="0" borderId="53" xfId="38" applyFont="1" applyFill="1" applyBorder="1" applyAlignment="1">
      <alignment horizontal="center" vertical="center"/>
    </xf>
    <xf numFmtId="0" fontId="22" fillId="0" borderId="54" xfId="38" applyFont="1" applyFill="1" applyBorder="1" applyAlignment="1">
      <alignment horizontal="center" vertical="center"/>
    </xf>
    <xf numFmtId="0" fontId="22" fillId="0" borderId="55" xfId="38" applyFont="1" applyFill="1" applyBorder="1" applyAlignment="1">
      <alignment horizontal="center" vertical="center"/>
    </xf>
    <xf numFmtId="0" fontId="22" fillId="26" borderId="56" xfId="38" applyFont="1" applyFill="1" applyBorder="1" applyAlignment="1">
      <alignment horizontal="center" vertical="center"/>
    </xf>
    <xf numFmtId="0" fontId="22" fillId="26" borderId="57" xfId="38" applyFont="1" applyFill="1" applyBorder="1" applyAlignment="1">
      <alignment horizontal="center" vertical="center"/>
    </xf>
    <xf numFmtId="0" fontId="35" fillId="0" borderId="0" xfId="44" applyFont="1"/>
    <xf numFmtId="0" fontId="49" fillId="0" borderId="0" xfId="44" applyFont="1"/>
    <xf numFmtId="0" fontId="28" fillId="0" borderId="0" xfId="44" applyFont="1"/>
    <xf numFmtId="0" fontId="50" fillId="0" borderId="0" xfId="44" applyFont="1"/>
    <xf numFmtId="166" fontId="50" fillId="0" borderId="0" xfId="44" applyNumberFormat="1" applyFont="1" applyAlignment="1">
      <alignment horizontal="left"/>
    </xf>
    <xf numFmtId="0" fontId="50" fillId="0" borderId="0" xfId="44" applyNumberFormat="1" applyFont="1" applyAlignment="1">
      <alignment horizontal="right"/>
    </xf>
    <xf numFmtId="0" fontId="33" fillId="0" borderId="13" xfId="44" applyFont="1" applyBorder="1"/>
    <xf numFmtId="0" fontId="29" fillId="0" borderId="13" xfId="44" applyFont="1" applyBorder="1"/>
    <xf numFmtId="0" fontId="29" fillId="0" borderId="0" xfId="44" applyFont="1"/>
    <xf numFmtId="166" fontId="50" fillId="0" borderId="0" xfId="44" applyNumberFormat="1" applyFont="1"/>
    <xf numFmtId="0" fontId="29" fillId="24" borderId="10" xfId="44" applyFont="1" applyFill="1" applyBorder="1" applyAlignment="1">
      <alignment horizontal="center"/>
    </xf>
    <xf numFmtId="0" fontId="50" fillId="0" borderId="0" xfId="44" applyFont="1" applyAlignment="1">
      <alignment horizontal="right"/>
    </xf>
    <xf numFmtId="0" fontId="29" fillId="0" borderId="0" xfId="44" applyFont="1" applyAlignment="1">
      <alignment horizontal="center"/>
    </xf>
    <xf numFmtId="0" fontId="29" fillId="0" borderId="0" xfId="44" applyFont="1" applyAlignment="1">
      <alignment horizontal="right"/>
    </xf>
    <xf numFmtId="164" fontId="29" fillId="0" borderId="0" xfId="44" applyNumberFormat="1" applyFont="1" applyBorder="1" applyAlignment="1"/>
    <xf numFmtId="9" fontId="29" fillId="0" borderId="0" xfId="44" applyNumberFormat="1" applyFont="1"/>
    <xf numFmtId="0" fontId="29" fillId="0" borderId="0" xfId="44" applyFont="1" applyAlignment="1"/>
    <xf numFmtId="164" fontId="29" fillId="0" borderId="0" xfId="44" applyNumberFormat="1" applyFont="1"/>
    <xf numFmtId="0" fontId="29" fillId="0" borderId="0" xfId="44" applyFont="1" applyAlignment="1">
      <alignment horizontal="left"/>
    </xf>
    <xf numFmtId="0" fontId="30" fillId="0" borderId="11" xfId="44" applyFont="1" applyBorder="1" applyAlignment="1">
      <alignment horizontal="center"/>
    </xf>
    <xf numFmtId="0" fontId="30" fillId="0" borderId="11" xfId="44" applyFont="1" applyBorder="1" applyAlignment="1">
      <alignment horizontal="center" wrapText="1"/>
    </xf>
    <xf numFmtId="0" fontId="30" fillId="0" borderId="0" xfId="44" applyFont="1" applyBorder="1" applyAlignment="1">
      <alignment horizontal="center"/>
    </xf>
    <xf numFmtId="0" fontId="30" fillId="0" borderId="17" xfId="44" applyFont="1" applyBorder="1" applyAlignment="1">
      <alignment vertical="center"/>
    </xf>
    <xf numFmtId="167" fontId="29" fillId="0" borderId="17" xfId="44" applyNumberFormat="1" applyFont="1" applyBorder="1" applyAlignment="1">
      <alignment horizontal="center" vertical="center"/>
    </xf>
    <xf numFmtId="0" fontId="35" fillId="0" borderId="20" xfId="44" applyFont="1" applyBorder="1" applyAlignment="1">
      <alignment vertical="center"/>
    </xf>
    <xf numFmtId="0" fontId="38" fillId="0" borderId="0" xfId="44" applyFont="1" applyAlignment="1">
      <alignment vertical="center"/>
    </xf>
    <xf numFmtId="0" fontId="30" fillId="0" borderId="11" xfId="44" applyFont="1" applyBorder="1" applyAlignment="1">
      <alignment vertical="center"/>
    </xf>
    <xf numFmtId="0" fontId="29" fillId="0" borderId="11" xfId="44" applyFont="1" applyBorder="1" applyAlignment="1">
      <alignment vertical="center" wrapText="1"/>
    </xf>
    <xf numFmtId="167" fontId="29" fillId="0" borderId="11" xfId="44" applyNumberFormat="1" applyFont="1" applyBorder="1" applyAlignment="1">
      <alignment horizontal="center" vertical="center"/>
    </xf>
    <xf numFmtId="0" fontId="35" fillId="0" borderId="12" xfId="44" applyFont="1" applyBorder="1" applyAlignment="1">
      <alignment vertical="center"/>
    </xf>
    <xf numFmtId="0" fontId="36" fillId="0" borderId="11" xfId="44" applyFont="1" applyBorder="1" applyAlignment="1">
      <alignment vertical="center"/>
    </xf>
    <xf numFmtId="167" fontId="37" fillId="0" borderId="11" xfId="44" applyNumberFormat="1" applyFont="1" applyBorder="1" applyAlignment="1">
      <alignment horizontal="center" vertical="center"/>
    </xf>
    <xf numFmtId="0" fontId="29" fillId="0" borderId="11" xfId="44" applyFont="1" applyBorder="1" applyAlignment="1">
      <alignment vertical="center"/>
    </xf>
    <xf numFmtId="0" fontId="38" fillId="0" borderId="11" xfId="44" applyFont="1" applyBorder="1" applyAlignment="1">
      <alignment vertical="center"/>
    </xf>
    <xf numFmtId="166" fontId="38" fillId="0" borderId="11" xfId="28" applyNumberFormat="1" applyFont="1" applyBorder="1" applyAlignment="1">
      <alignment vertical="center"/>
    </xf>
    <xf numFmtId="0" fontId="35" fillId="0" borderId="11" xfId="44" applyFont="1" applyBorder="1" applyAlignment="1">
      <alignment vertical="center"/>
    </xf>
    <xf numFmtId="0" fontId="28" fillId="0" borderId="0" xfId="44" applyFont="1" applyAlignment="1">
      <alignment horizontal="center" vertical="center"/>
    </xf>
    <xf numFmtId="0" fontId="30" fillId="0" borderId="17" xfId="44" quotePrefix="1" applyFont="1" applyBorder="1" applyAlignment="1">
      <alignment horizontal="center" vertical="center"/>
    </xf>
    <xf numFmtId="0" fontId="29" fillId="0" borderId="17" xfId="44" applyFont="1" applyBorder="1" applyAlignment="1">
      <alignment vertical="center"/>
    </xf>
    <xf numFmtId="0" fontId="30" fillId="0" borderId="11" xfId="44" quotePrefix="1" applyFont="1" applyBorder="1" applyAlignment="1">
      <alignment horizontal="center" vertical="center"/>
    </xf>
    <xf numFmtId="2" fontId="29" fillId="0" borderId="11" xfId="44" applyNumberFormat="1" applyFont="1" applyBorder="1" applyAlignment="1">
      <alignment horizontal="center" vertical="center"/>
    </xf>
    <xf numFmtId="0" fontId="29" fillId="0" borderId="11" xfId="44" applyFont="1" applyBorder="1" applyAlignment="1">
      <alignment horizontal="center" vertical="center"/>
    </xf>
    <xf numFmtId="166" fontId="28" fillId="0" borderId="0" xfId="44" applyNumberFormat="1" applyFont="1"/>
    <xf numFmtId="164" fontId="28" fillId="0" borderId="0" xfId="44" applyNumberFormat="1" applyFont="1" applyAlignment="1">
      <alignment horizontal="center" vertical="center"/>
    </xf>
    <xf numFmtId="166" fontId="28" fillId="0" borderId="0" xfId="44" applyNumberFormat="1" applyFont="1" applyAlignment="1">
      <alignment horizontal="center" vertical="center"/>
    </xf>
    <xf numFmtId="0" fontId="28" fillId="0" borderId="0" xfId="44" applyFont="1" applyAlignment="1"/>
    <xf numFmtId="0" fontId="29" fillId="0" borderId="17" xfId="44" applyNumberFormat="1" applyFont="1" applyBorder="1" applyAlignment="1">
      <alignment horizontal="center" vertical="center"/>
    </xf>
    <xf numFmtId="0" fontId="30" fillId="0" borderId="11" xfId="44" quotePrefix="1" applyFont="1" applyBorder="1" applyAlignment="1">
      <alignment horizontal="right" vertical="center"/>
    </xf>
    <xf numFmtId="5" fontId="51" fillId="0" borderId="12" xfId="44" applyNumberFormat="1" applyFont="1" applyBorder="1" applyAlignment="1">
      <alignment vertical="center"/>
    </xf>
    <xf numFmtId="0" fontId="29" fillId="0" borderId="11" xfId="44" applyNumberFormat="1" applyFont="1" applyBorder="1" applyAlignment="1">
      <alignment horizontal="center" vertical="center"/>
    </xf>
    <xf numFmtId="7" fontId="51" fillId="0" borderId="12" xfId="44" applyNumberFormat="1" applyFont="1" applyBorder="1" applyAlignment="1">
      <alignment vertical="center"/>
    </xf>
    <xf numFmtId="7" fontId="45" fillId="0" borderId="12" xfId="44" applyNumberFormat="1" applyFont="1" applyBorder="1" applyAlignment="1">
      <alignment vertical="center"/>
    </xf>
    <xf numFmtId="7" fontId="37" fillId="0" borderId="12" xfId="44" applyNumberFormat="1" applyFont="1" applyBorder="1" applyAlignment="1">
      <alignment vertical="center"/>
    </xf>
    <xf numFmtId="165" fontId="29" fillId="0" borderId="17" xfId="28" applyNumberFormat="1" applyFont="1" applyBorder="1" applyAlignment="1">
      <alignment horizontal="center" vertical="center"/>
    </xf>
    <xf numFmtId="165" fontId="29" fillId="0" borderId="11" xfId="28" applyNumberFormat="1" applyFont="1" applyBorder="1" applyAlignment="1">
      <alignment vertical="center"/>
    </xf>
    <xf numFmtId="165" fontId="38" fillId="0" borderId="11" xfId="28" applyNumberFormat="1" applyFont="1" applyBorder="1" applyAlignment="1">
      <alignment vertical="center"/>
    </xf>
    <xf numFmtId="165" fontId="30" fillId="0" borderId="11" xfId="28" applyNumberFormat="1" applyFont="1" applyBorder="1" applyAlignment="1">
      <alignment horizontal="center" vertical="center"/>
    </xf>
    <xf numFmtId="165" fontId="35" fillId="0" borderId="11" xfId="28" applyNumberFormat="1" applyFont="1" applyBorder="1" applyAlignment="1">
      <alignment horizontal="center" vertical="center"/>
    </xf>
    <xf numFmtId="166" fontId="35" fillId="0" borderId="0" xfId="44" applyNumberFormat="1" applyFont="1" applyBorder="1" applyAlignment="1">
      <alignment horizontal="right"/>
    </xf>
    <xf numFmtId="0" fontId="35" fillId="0" borderId="0" xfId="0" applyFont="1" applyBorder="1"/>
    <xf numFmtId="0" fontId="45" fillId="0" borderId="0" xfId="0" applyFont="1" applyBorder="1"/>
    <xf numFmtId="0" fontId="29" fillId="0" borderId="17" xfId="44" applyFont="1" applyBorder="1" applyAlignment="1">
      <alignment horizontal="center" vertical="center"/>
    </xf>
    <xf numFmtId="43" fontId="28" fillId="0" borderId="0" xfId="44" applyNumberFormat="1" applyFont="1"/>
    <xf numFmtId="43" fontId="38" fillId="0" borderId="0" xfId="44" applyNumberFormat="1" applyFont="1" applyAlignment="1">
      <alignment vertical="center"/>
    </xf>
    <xf numFmtId="43" fontId="28" fillId="0" borderId="0" xfId="0" applyNumberFormat="1" applyFont="1"/>
    <xf numFmtId="43" fontId="38" fillId="0" borderId="0" xfId="0" applyNumberFormat="1" applyFont="1" applyAlignment="1">
      <alignment vertical="center"/>
    </xf>
    <xf numFmtId="43" fontId="28" fillId="0" borderId="0" xfId="44" applyNumberFormat="1" applyFont="1" applyAlignment="1"/>
    <xf numFmtId="43" fontId="30" fillId="0" borderId="0" xfId="44" applyNumberFormat="1" applyFont="1" applyBorder="1" applyAlignment="1"/>
    <xf numFmtId="43" fontId="28" fillId="0" borderId="0" xfId="44" applyNumberFormat="1" applyFont="1" applyAlignment="1">
      <alignment vertical="center"/>
    </xf>
    <xf numFmtId="43" fontId="28" fillId="0" borderId="0" xfId="0" applyNumberFormat="1" applyFont="1" applyAlignment="1"/>
    <xf numFmtId="43" fontId="30" fillId="0" borderId="0" xfId="0" applyNumberFormat="1" applyFont="1" applyBorder="1" applyAlignment="1"/>
    <xf numFmtId="43" fontId="38" fillId="0" borderId="0" xfId="0" applyNumberFormat="1" applyFont="1" applyAlignment="1"/>
    <xf numFmtId="43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horizontal="center"/>
    </xf>
    <xf numFmtId="165" fontId="22" fillId="25" borderId="16" xfId="38" applyNumberFormat="1" applyFont="1" applyFill="1" applyBorder="1" applyAlignment="1">
      <alignment horizontal="center"/>
    </xf>
    <xf numFmtId="165" fontId="29" fillId="0" borderId="0" xfId="44" applyNumberFormat="1" applyFont="1" applyAlignment="1">
      <alignment horizontal="center" vertical="center"/>
    </xf>
    <xf numFmtId="165" fontId="50" fillId="0" borderId="0" xfId="44" applyNumberFormat="1" applyFont="1" applyAlignment="1">
      <alignment horizontal="center" vertical="center"/>
    </xf>
    <xf numFmtId="165" fontId="28" fillId="0" borderId="0" xfId="44" applyNumberFormat="1" applyFont="1" applyAlignment="1">
      <alignment horizontal="center" vertical="center"/>
    </xf>
    <xf numFmtId="165" fontId="28" fillId="0" borderId="0" xfId="44" applyNumberFormat="1" applyFont="1" applyAlignment="1">
      <alignment horizontal="center"/>
    </xf>
    <xf numFmtId="165" fontId="49" fillId="0" borderId="0" xfId="44" applyNumberFormat="1" applyFont="1" applyAlignment="1">
      <alignment horizontal="center" vertical="center"/>
    </xf>
    <xf numFmtId="165" fontId="34" fillId="0" borderId="0" xfId="28" applyNumberFormat="1" applyFont="1" applyAlignment="1">
      <alignment horizontal="center" vertical="center"/>
    </xf>
    <xf numFmtId="165" fontId="30" fillId="0" borderId="11" xfId="44" applyNumberFormat="1" applyFont="1" applyBorder="1" applyAlignment="1">
      <alignment horizontal="center" vertical="center" wrapText="1"/>
    </xf>
    <xf numFmtId="165" fontId="30" fillId="0" borderId="11" xfId="44" applyNumberFormat="1" applyFont="1" applyBorder="1" applyAlignment="1">
      <alignment horizontal="center" vertical="center"/>
    </xf>
    <xf numFmtId="165" fontId="30" fillId="0" borderId="0" xfId="44" applyNumberFormat="1" applyFont="1" applyBorder="1" applyAlignment="1">
      <alignment horizontal="center" vertical="center"/>
    </xf>
    <xf numFmtId="165" fontId="35" fillId="0" borderId="20" xfId="44" applyNumberFormat="1" applyFont="1" applyBorder="1" applyAlignment="1">
      <alignment horizontal="center" vertical="center"/>
    </xf>
    <xf numFmtId="165" fontId="29" fillId="0" borderId="17" xfId="44" applyNumberFormat="1" applyFont="1" applyBorder="1" applyAlignment="1">
      <alignment horizontal="center" vertical="center"/>
    </xf>
    <xf numFmtId="165" fontId="38" fillId="0" borderId="0" xfId="44" applyNumberFormat="1" applyFont="1" applyAlignment="1">
      <alignment horizontal="center" vertical="center"/>
    </xf>
    <xf numFmtId="165" fontId="35" fillId="0" borderId="12" xfId="44" applyNumberFormat="1" applyFont="1" applyBorder="1" applyAlignment="1">
      <alignment horizontal="center" vertical="center"/>
    </xf>
    <xf numFmtId="165" fontId="29" fillId="0" borderId="11" xfId="44" applyNumberFormat="1" applyFont="1" applyBorder="1" applyAlignment="1">
      <alignment horizontal="center" vertical="center"/>
    </xf>
    <xf numFmtId="165" fontId="35" fillId="0" borderId="11" xfId="44" applyNumberFormat="1" applyFont="1" applyBorder="1" applyAlignment="1">
      <alignment horizontal="center" vertical="center"/>
    </xf>
    <xf numFmtId="165" fontId="36" fillId="0" borderId="11" xfId="44" applyNumberFormat="1" applyFont="1" applyBorder="1" applyAlignment="1">
      <alignment horizontal="center" vertical="center"/>
    </xf>
    <xf numFmtId="165" fontId="37" fillId="0" borderId="11" xfId="44" applyNumberFormat="1" applyFont="1" applyBorder="1" applyAlignment="1">
      <alignment horizontal="center" vertical="center"/>
    </xf>
    <xf numFmtId="165" fontId="39" fillId="0" borderId="0" xfId="44" applyNumberFormat="1" applyFont="1" applyAlignment="1">
      <alignment horizontal="center" vertical="center"/>
    </xf>
    <xf numFmtId="165" fontId="44" fillId="0" borderId="0" xfId="0" applyNumberFormat="1" applyFont="1" applyAlignment="1">
      <alignment horizontal="center" vertical="center"/>
    </xf>
    <xf numFmtId="165" fontId="46" fillId="0" borderId="0" xfId="0" applyNumberFormat="1" applyFont="1" applyAlignment="1">
      <alignment horizontal="center" vertical="center"/>
    </xf>
    <xf numFmtId="165" fontId="29" fillId="0" borderId="0" xfId="0" applyNumberFormat="1" applyFont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165" fontId="28" fillId="0" borderId="0" xfId="0" applyNumberFormat="1" applyFont="1" applyAlignment="1">
      <alignment horizontal="center"/>
    </xf>
    <xf numFmtId="165" fontId="30" fillId="0" borderId="11" xfId="0" applyNumberFormat="1" applyFont="1" applyBorder="1" applyAlignment="1">
      <alignment horizontal="center" vertical="center" wrapText="1"/>
    </xf>
    <xf numFmtId="165" fontId="30" fillId="0" borderId="11" xfId="0" applyNumberFormat="1" applyFont="1" applyBorder="1" applyAlignment="1">
      <alignment horizontal="center" vertical="center"/>
    </xf>
    <xf numFmtId="165" fontId="30" fillId="0" borderId="0" xfId="0" applyNumberFormat="1" applyFont="1" applyBorder="1" applyAlignment="1">
      <alignment horizontal="center" vertical="center"/>
    </xf>
    <xf numFmtId="165" fontId="35" fillId="0" borderId="20" xfId="0" applyNumberFormat="1" applyFont="1" applyBorder="1" applyAlignment="1">
      <alignment horizontal="center" vertical="center"/>
    </xf>
    <xf numFmtId="165" fontId="29" fillId="0" borderId="17" xfId="0" applyNumberFormat="1" applyFont="1" applyBorder="1" applyAlignment="1">
      <alignment horizontal="center" vertical="center"/>
    </xf>
    <xf numFmtId="165" fontId="30" fillId="0" borderId="20" xfId="0" applyNumberFormat="1" applyFont="1" applyBorder="1" applyAlignment="1">
      <alignment horizontal="center" vertical="center"/>
    </xf>
    <xf numFmtId="165" fontId="38" fillId="0" borderId="0" xfId="0" applyNumberFormat="1" applyFont="1" applyAlignment="1">
      <alignment horizontal="center" vertical="center"/>
    </xf>
    <xf numFmtId="165" fontId="35" fillId="0" borderId="12" xfId="0" applyNumberFormat="1" applyFont="1" applyBorder="1" applyAlignment="1">
      <alignment horizontal="center" vertical="center"/>
    </xf>
    <xf numFmtId="165" fontId="29" fillId="0" borderId="11" xfId="0" applyNumberFormat="1" applyFont="1" applyBorder="1" applyAlignment="1">
      <alignment horizontal="center" vertical="center"/>
    </xf>
    <xf numFmtId="165" fontId="30" fillId="0" borderId="12" xfId="0" applyNumberFormat="1" applyFont="1" applyBorder="1" applyAlignment="1">
      <alignment horizontal="center" vertical="center"/>
    </xf>
    <xf numFmtId="165" fontId="35" fillId="0" borderId="11" xfId="0" applyNumberFormat="1" applyFont="1" applyBorder="1" applyAlignment="1">
      <alignment horizontal="center" vertical="center"/>
    </xf>
    <xf numFmtId="165" fontId="41" fillId="0" borderId="0" xfId="28" applyNumberFormat="1" applyFont="1" applyAlignment="1">
      <alignment horizontal="center" vertical="center"/>
    </xf>
    <xf numFmtId="165" fontId="23" fillId="0" borderId="0" xfId="38" applyNumberFormat="1" applyFont="1" applyAlignment="1">
      <alignment horizontal="center" vertical="center"/>
    </xf>
    <xf numFmtId="165" fontId="43" fillId="0" borderId="12" xfId="0" applyNumberFormat="1" applyFont="1" applyBorder="1" applyAlignment="1">
      <alignment horizontal="center" vertical="center"/>
    </xf>
    <xf numFmtId="165" fontId="36" fillId="0" borderId="11" xfId="28" applyNumberFormat="1" applyFont="1" applyBorder="1" applyAlignment="1">
      <alignment horizontal="center" vertical="center"/>
    </xf>
    <xf numFmtId="165" fontId="36" fillId="0" borderId="11" xfId="0" applyNumberFormat="1" applyFont="1" applyBorder="1" applyAlignment="1">
      <alignment horizontal="center" vertical="center"/>
    </xf>
    <xf numFmtId="165" fontId="39" fillId="0" borderId="0" xfId="0" applyNumberFormat="1" applyFont="1" applyAlignment="1">
      <alignment horizontal="center" vertical="center"/>
    </xf>
    <xf numFmtId="165" fontId="29" fillId="0" borderId="20" xfId="0" applyNumberFormat="1" applyFont="1" applyBorder="1" applyAlignment="1">
      <alignment horizontal="center" vertical="center"/>
    </xf>
    <xf numFmtId="165" fontId="29" fillId="0" borderId="12" xfId="0" applyNumberFormat="1" applyFont="1" applyBorder="1" applyAlignment="1">
      <alignment horizontal="center" vertical="center"/>
    </xf>
    <xf numFmtId="165" fontId="37" fillId="0" borderId="11" xfId="0" applyNumberFormat="1" applyFont="1" applyBorder="1" applyAlignment="1">
      <alignment horizontal="center" vertical="center"/>
    </xf>
    <xf numFmtId="165" fontId="47" fillId="0" borderId="11" xfId="0" applyNumberFormat="1" applyFont="1" applyBorder="1" applyAlignment="1">
      <alignment horizontal="center" vertical="center"/>
    </xf>
    <xf numFmtId="165" fontId="47" fillId="0" borderId="11" xfId="28" applyNumberFormat="1" applyFont="1" applyBorder="1" applyAlignment="1">
      <alignment horizontal="center" vertical="center"/>
    </xf>
    <xf numFmtId="165" fontId="47" fillId="0" borderId="12" xfId="0" applyNumberFormat="1" applyFont="1" applyBorder="1" applyAlignment="1">
      <alignment horizontal="center" vertical="center"/>
    </xf>
    <xf numFmtId="165" fontId="48" fillId="0" borderId="11" xfId="28" applyNumberFormat="1" applyFont="1" applyBorder="1" applyAlignment="1">
      <alignment horizontal="center" vertical="center"/>
    </xf>
    <xf numFmtId="166" fontId="21" fillId="0" borderId="0" xfId="38" applyNumberFormat="1" applyFont="1" applyAlignment="1"/>
    <xf numFmtId="166" fontId="24" fillId="0" borderId="0" xfId="38" applyNumberFormat="1" applyFont="1" applyAlignment="1"/>
    <xf numFmtId="166" fontId="24" fillId="25" borderId="0" xfId="38" applyNumberFormat="1" applyFont="1" applyFill="1" applyAlignment="1"/>
    <xf numFmtId="0" fontId="35" fillId="0" borderId="0" xfId="44" applyFont="1" applyAlignment="1"/>
    <xf numFmtId="0" fontId="35" fillId="0" borderId="0" xfId="0" applyFont="1" applyAlignment="1"/>
    <xf numFmtId="166" fontId="35" fillId="0" borderId="0" xfId="44" applyNumberFormat="1" applyFont="1"/>
    <xf numFmtId="166" fontId="28" fillId="0" borderId="0" xfId="44" applyNumberFormat="1" applyFont="1" applyAlignment="1">
      <alignment horizontal="center"/>
    </xf>
    <xf numFmtId="166" fontId="30" fillId="0" borderId="0" xfId="44" applyNumberFormat="1" applyFont="1" applyBorder="1" applyAlignment="1">
      <alignment horizontal="center"/>
    </xf>
    <xf numFmtId="166" fontId="38" fillId="0" borderId="0" xfId="44" applyNumberFormat="1" applyFont="1" applyAlignment="1">
      <alignment horizontal="center" vertical="center"/>
    </xf>
    <xf numFmtId="166" fontId="35" fillId="0" borderId="0" xfId="0" applyNumberFormat="1" applyFont="1"/>
    <xf numFmtId="166" fontId="30" fillId="0" borderId="0" xfId="0" applyNumberFormat="1" applyFont="1" applyBorder="1" applyAlignment="1">
      <alignment horizontal="center"/>
    </xf>
    <xf numFmtId="166" fontId="38" fillId="0" borderId="0" xfId="0" applyNumberFormat="1" applyFont="1" applyAlignment="1">
      <alignment horizontal="center"/>
    </xf>
    <xf numFmtId="166" fontId="38" fillId="0" borderId="0" xfId="0" applyNumberFormat="1" applyFont="1" applyAlignment="1">
      <alignment horizontal="center" vertical="center"/>
    </xf>
    <xf numFmtId="0" fontId="30" fillId="0" borderId="17" xfId="0" applyNumberFormat="1" applyFont="1" applyBorder="1" applyAlignment="1">
      <alignment horizontal="center" vertical="center"/>
    </xf>
    <xf numFmtId="0" fontId="30" fillId="0" borderId="17" xfId="44" applyNumberFormat="1" applyFont="1" applyBorder="1" applyAlignment="1">
      <alignment horizontal="center" vertical="center"/>
    </xf>
    <xf numFmtId="0" fontId="30" fillId="0" borderId="11" xfId="44" applyNumberFormat="1" applyFont="1" applyBorder="1" applyAlignment="1">
      <alignment horizontal="center" vertical="center"/>
    </xf>
    <xf numFmtId="0" fontId="30" fillId="0" borderId="11" xfId="0" quotePrefix="1" applyNumberFormat="1" applyFont="1" applyBorder="1" applyAlignment="1">
      <alignment horizontal="center" vertical="center"/>
    </xf>
    <xf numFmtId="0" fontId="22" fillId="26" borderId="64" xfId="38" applyFont="1" applyFill="1" applyBorder="1" applyAlignment="1">
      <alignment horizontal="center" wrapText="1"/>
    </xf>
    <xf numFmtId="0" fontId="22" fillId="26" borderId="58" xfId="38" applyFont="1" applyFill="1" applyBorder="1" applyAlignment="1">
      <alignment horizontal="center"/>
    </xf>
    <xf numFmtId="166" fontId="22" fillId="26" borderId="22" xfId="38" applyNumberFormat="1" applyFont="1" applyFill="1" applyBorder="1" applyAlignment="1">
      <alignment horizontal="center"/>
    </xf>
    <xf numFmtId="165" fontId="22" fillId="26" borderId="22" xfId="38" applyNumberFormat="1" applyFont="1" applyFill="1" applyBorder="1" applyAlignment="1">
      <alignment horizontal="center"/>
    </xf>
    <xf numFmtId="166" fontId="23" fillId="26" borderId="23" xfId="38" applyNumberFormat="1" applyFont="1" applyFill="1" applyBorder="1" applyAlignment="1">
      <alignment horizontal="center" wrapText="1"/>
    </xf>
    <xf numFmtId="43" fontId="24" fillId="0" borderId="0" xfId="38" applyNumberFormat="1" applyFont="1" applyAlignment="1"/>
    <xf numFmtId="165" fontId="23" fillId="0" borderId="0" xfId="38" applyNumberFormat="1" applyFont="1" applyAlignment="1"/>
    <xf numFmtId="9" fontId="23" fillId="0" borderId="0" xfId="38" applyNumberFormat="1" applyFont="1" applyAlignment="1"/>
    <xf numFmtId="0" fontId="23" fillId="0" borderId="0" xfId="38" applyFont="1" applyAlignment="1"/>
    <xf numFmtId="0" fontId="22" fillId="26" borderId="65" xfId="38" applyFont="1" applyFill="1" applyBorder="1" applyAlignment="1">
      <alignment horizontal="center" wrapText="1"/>
    </xf>
    <xf numFmtId="0" fontId="22" fillId="26" borderId="59" xfId="38" applyFont="1" applyFill="1" applyBorder="1" applyAlignment="1">
      <alignment horizontal="center"/>
    </xf>
    <xf numFmtId="166" fontId="22" fillId="26" borderId="24" xfId="38" applyNumberFormat="1" applyFont="1" applyFill="1" applyBorder="1" applyAlignment="1">
      <alignment horizontal="center"/>
    </xf>
    <xf numFmtId="165" fontId="22" fillId="26" borderId="24" xfId="38" applyNumberFormat="1" applyFont="1" applyFill="1" applyBorder="1" applyAlignment="1">
      <alignment horizontal="center"/>
    </xf>
    <xf numFmtId="166" fontId="23" fillId="26" borderId="25" xfId="38" applyNumberFormat="1" applyFont="1" applyFill="1" applyBorder="1" applyAlignment="1">
      <alignment horizontal="center" wrapText="1"/>
    </xf>
    <xf numFmtId="0" fontId="22" fillId="26" borderId="66" xfId="38" applyFont="1" applyFill="1" applyBorder="1" applyAlignment="1">
      <alignment horizontal="center" wrapText="1"/>
    </xf>
    <xf numFmtId="0" fontId="22" fillId="26" borderId="60" xfId="38" applyFont="1" applyFill="1" applyBorder="1" applyAlignment="1">
      <alignment horizontal="center"/>
    </xf>
    <xf numFmtId="166" fontId="22" fillId="26" borderId="26" xfId="38" applyNumberFormat="1" applyFont="1" applyFill="1" applyBorder="1" applyAlignment="1">
      <alignment horizontal="center"/>
    </xf>
    <xf numFmtId="165" fontId="22" fillId="26" borderId="26" xfId="38" applyNumberFormat="1" applyFont="1" applyFill="1" applyBorder="1" applyAlignment="1">
      <alignment horizontal="center"/>
    </xf>
    <xf numFmtId="166" fontId="23" fillId="26" borderId="27" xfId="38" applyNumberFormat="1" applyFont="1" applyFill="1" applyBorder="1" applyAlignment="1">
      <alignment horizontal="center" wrapText="1"/>
    </xf>
    <xf numFmtId="0" fontId="22" fillId="0" borderId="44" xfId="38" applyFont="1" applyBorder="1" applyAlignment="1">
      <alignment horizontal="center" wrapText="1"/>
    </xf>
    <xf numFmtId="0" fontId="22" fillId="0" borderId="53" xfId="38" applyFont="1" applyBorder="1" applyAlignment="1">
      <alignment horizontal="center"/>
    </xf>
    <xf numFmtId="166" fontId="22" fillId="0" borderId="28" xfId="38" applyNumberFormat="1" applyFont="1" applyBorder="1" applyAlignment="1">
      <alignment horizontal="center"/>
    </xf>
    <xf numFmtId="165" fontId="22" fillId="0" borderId="28" xfId="38" applyNumberFormat="1" applyFont="1" applyBorder="1" applyAlignment="1">
      <alignment horizontal="center"/>
    </xf>
    <xf numFmtId="166" fontId="23" fillId="0" borderId="29" xfId="38" applyNumberFormat="1" applyFont="1" applyBorder="1" applyAlignment="1">
      <alignment horizontal="center" wrapText="1"/>
    </xf>
    <xf numFmtId="0" fontId="22" fillId="0" borderId="67" xfId="38" applyFont="1" applyBorder="1" applyAlignment="1">
      <alignment horizontal="center" wrapText="1"/>
    </xf>
    <xf numFmtId="0" fontId="22" fillId="0" borderId="54" xfId="38" applyFont="1" applyBorder="1" applyAlignment="1">
      <alignment horizontal="center"/>
    </xf>
    <xf numFmtId="166" fontId="22" fillId="0" borderId="30" xfId="38" applyNumberFormat="1" applyFont="1" applyBorder="1" applyAlignment="1">
      <alignment horizontal="center"/>
    </xf>
    <xf numFmtId="165" fontId="22" fillId="0" borderId="30" xfId="38" applyNumberFormat="1" applyFont="1" applyBorder="1" applyAlignment="1">
      <alignment horizontal="center"/>
    </xf>
    <xf numFmtId="166" fontId="23" fillId="0" borderId="31" xfId="38" applyNumberFormat="1" applyFont="1" applyBorder="1" applyAlignment="1">
      <alignment horizontal="center" wrapText="1"/>
    </xf>
    <xf numFmtId="0" fontId="22" fillId="0" borderId="45" xfId="38" applyFont="1" applyBorder="1" applyAlignment="1">
      <alignment horizontal="center" wrapText="1"/>
    </xf>
    <xf numFmtId="0" fontId="22" fillId="0" borderId="61" xfId="38" applyFont="1" applyBorder="1" applyAlignment="1">
      <alignment horizontal="center"/>
    </xf>
    <xf numFmtId="166" fontId="22" fillId="0" borderId="35" xfId="38" applyNumberFormat="1" applyFont="1" applyBorder="1" applyAlignment="1">
      <alignment horizontal="center"/>
    </xf>
    <xf numFmtId="166" fontId="22" fillId="0" borderId="32" xfId="38" applyNumberFormat="1" applyFont="1" applyBorder="1" applyAlignment="1">
      <alignment horizontal="center"/>
    </xf>
    <xf numFmtId="165" fontId="22" fillId="0" borderId="32" xfId="38" applyNumberFormat="1" applyFont="1" applyBorder="1" applyAlignment="1">
      <alignment horizontal="center"/>
    </xf>
    <xf numFmtId="166" fontId="23" fillId="0" borderId="33" xfId="38" applyNumberFormat="1" applyFont="1" applyBorder="1" applyAlignment="1">
      <alignment horizontal="center" wrapText="1"/>
    </xf>
    <xf numFmtId="0" fontId="22" fillId="26" borderId="68" xfId="38" applyFont="1" applyFill="1" applyBorder="1" applyAlignment="1">
      <alignment horizontal="center" wrapText="1"/>
    </xf>
    <xf numFmtId="0" fontId="22" fillId="26" borderId="36" xfId="38" applyFont="1" applyFill="1" applyBorder="1" applyAlignment="1">
      <alignment horizontal="center"/>
    </xf>
    <xf numFmtId="166" fontId="22" fillId="26" borderId="36" xfId="38" applyNumberFormat="1" applyFont="1" applyFill="1" applyBorder="1" applyAlignment="1">
      <alignment horizontal="center"/>
    </xf>
    <xf numFmtId="166" fontId="22" fillId="26" borderId="34" xfId="38" applyNumberFormat="1" applyFont="1" applyFill="1" applyBorder="1" applyAlignment="1">
      <alignment horizontal="center"/>
    </xf>
    <xf numFmtId="165" fontId="22" fillId="26" borderId="34" xfId="38" applyNumberFormat="1" applyFont="1" applyFill="1" applyBorder="1" applyAlignment="1">
      <alignment horizontal="center"/>
    </xf>
    <xf numFmtId="166" fontId="23" fillId="26" borderId="34" xfId="38" applyNumberFormat="1" applyFont="1" applyFill="1" applyBorder="1" applyAlignment="1">
      <alignment horizontal="center" wrapText="1"/>
    </xf>
    <xf numFmtId="0" fontId="22" fillId="26" borderId="67" xfId="38" applyFont="1" applyFill="1" applyBorder="1" applyAlignment="1">
      <alignment horizontal="center" wrapText="1"/>
    </xf>
    <xf numFmtId="0" fontId="22" fillId="26" borderId="54" xfId="38" applyFont="1" applyFill="1" applyBorder="1" applyAlignment="1">
      <alignment horizontal="center"/>
    </xf>
    <xf numFmtId="166" fontId="22" fillId="26" borderId="30" xfId="38" applyNumberFormat="1" applyFont="1" applyFill="1" applyBorder="1" applyAlignment="1">
      <alignment horizontal="center"/>
    </xf>
    <xf numFmtId="165" fontId="22" fillId="26" borderId="30" xfId="38" applyNumberFormat="1" applyFont="1" applyFill="1" applyBorder="1" applyAlignment="1">
      <alignment horizontal="center"/>
    </xf>
    <xf numFmtId="166" fontId="23" fillId="26" borderId="31" xfId="38" applyNumberFormat="1" applyFont="1" applyFill="1" applyBorder="1" applyAlignment="1">
      <alignment horizontal="center" wrapText="1"/>
    </xf>
    <xf numFmtId="0" fontId="22" fillId="26" borderId="45" xfId="38" applyFont="1" applyFill="1" applyBorder="1" applyAlignment="1">
      <alignment horizontal="center" wrapText="1"/>
    </xf>
    <xf numFmtId="0" fontId="22" fillId="26" borderId="61" xfId="38" applyFont="1" applyFill="1" applyBorder="1" applyAlignment="1">
      <alignment horizontal="center"/>
    </xf>
    <xf numFmtId="166" fontId="22" fillId="26" borderId="35" xfId="38" applyNumberFormat="1" applyFont="1" applyFill="1" applyBorder="1" applyAlignment="1">
      <alignment horizontal="center"/>
    </xf>
    <xf numFmtId="166" fontId="22" fillId="26" borderId="32" xfId="38" applyNumberFormat="1" applyFont="1" applyFill="1" applyBorder="1" applyAlignment="1">
      <alignment horizontal="center"/>
    </xf>
    <xf numFmtId="165" fontId="22" fillId="26" borderId="32" xfId="38" applyNumberFormat="1" applyFont="1" applyFill="1" applyBorder="1" applyAlignment="1">
      <alignment horizontal="center"/>
    </xf>
    <xf numFmtId="166" fontId="23" fillId="26" borderId="33" xfId="38" applyNumberFormat="1" applyFont="1" applyFill="1" applyBorder="1" applyAlignment="1">
      <alignment horizontal="center" wrapText="1"/>
    </xf>
    <xf numFmtId="0" fontId="22" fillId="0" borderId="68" xfId="38" applyFont="1" applyBorder="1" applyAlignment="1">
      <alignment horizontal="center" wrapText="1"/>
    </xf>
    <xf numFmtId="0" fontId="22" fillId="0" borderId="69" xfId="38" applyFont="1" applyBorder="1" applyAlignment="1">
      <alignment horizontal="center" wrapText="1"/>
    </xf>
    <xf numFmtId="0" fontId="22" fillId="0" borderId="55" xfId="38" applyFont="1" applyBorder="1" applyAlignment="1">
      <alignment horizontal="center"/>
    </xf>
    <xf numFmtId="0" fontId="22" fillId="26" borderId="53" xfId="38" applyFont="1" applyFill="1" applyBorder="1" applyAlignment="1">
      <alignment horizontal="center"/>
    </xf>
    <xf numFmtId="166" fontId="22" fillId="26" borderId="28" xfId="38" applyNumberFormat="1" applyFont="1" applyFill="1" applyBorder="1" applyAlignment="1">
      <alignment horizontal="center"/>
    </xf>
    <xf numFmtId="165" fontId="22" fillId="26" borderId="28" xfId="38" applyNumberFormat="1" applyFont="1" applyFill="1" applyBorder="1" applyAlignment="1">
      <alignment horizontal="center"/>
    </xf>
    <xf numFmtId="166" fontId="23" fillId="26" borderId="29" xfId="38" applyNumberFormat="1" applyFont="1" applyFill="1" applyBorder="1" applyAlignment="1">
      <alignment horizontal="center" wrapText="1"/>
    </xf>
    <xf numFmtId="0" fontId="22" fillId="26" borderId="69" xfId="38" applyFont="1" applyFill="1" applyBorder="1" applyAlignment="1">
      <alignment horizontal="center" wrapText="1"/>
    </xf>
    <xf numFmtId="0" fontId="22" fillId="26" borderId="55" xfId="38" applyFont="1" applyFill="1" applyBorder="1" applyAlignment="1">
      <alignment horizontal="center"/>
    </xf>
    <xf numFmtId="0" fontId="22" fillId="26" borderId="44" xfId="38" applyFont="1" applyFill="1" applyBorder="1" applyAlignment="1">
      <alignment horizontal="center" wrapText="1"/>
    </xf>
    <xf numFmtId="0" fontId="22" fillId="26" borderId="34" xfId="38" applyFont="1" applyFill="1" applyBorder="1" applyAlignment="1">
      <alignment horizontal="center"/>
    </xf>
    <xf numFmtId="0" fontId="22" fillId="26" borderId="21" xfId="38" applyFont="1" applyFill="1" applyBorder="1" applyAlignment="1">
      <alignment horizontal="center"/>
    </xf>
    <xf numFmtId="166" fontId="22" fillId="26" borderId="21" xfId="38" applyNumberFormat="1" applyFont="1" applyFill="1" applyBorder="1" applyAlignment="1">
      <alignment horizontal="center"/>
    </xf>
    <xf numFmtId="165" fontId="22" fillId="26" borderId="21" xfId="38" applyNumberFormat="1" applyFont="1" applyFill="1" applyBorder="1" applyAlignment="1">
      <alignment horizontal="center"/>
    </xf>
    <xf numFmtId="166" fontId="23" fillId="26" borderId="21" xfId="38" applyNumberFormat="1" applyFont="1" applyFill="1" applyBorder="1" applyAlignment="1">
      <alignment horizontal="center" wrapText="1"/>
    </xf>
    <xf numFmtId="0" fontId="22" fillId="0" borderId="36" xfId="38" applyFont="1" applyBorder="1" applyAlignment="1">
      <alignment horizontal="center"/>
    </xf>
    <xf numFmtId="166" fontId="22" fillId="0" borderId="36" xfId="38" applyNumberFormat="1" applyFont="1" applyBorder="1" applyAlignment="1">
      <alignment horizontal="center"/>
    </xf>
    <xf numFmtId="165" fontId="22" fillId="0" borderId="36" xfId="38" applyNumberFormat="1" applyFont="1" applyBorder="1" applyAlignment="1">
      <alignment horizontal="center"/>
    </xf>
    <xf numFmtId="166" fontId="23" fillId="0" borderId="36" xfId="38" applyNumberFormat="1" applyFont="1" applyBorder="1" applyAlignment="1">
      <alignment horizontal="center" wrapText="1"/>
    </xf>
    <xf numFmtId="0" fontId="22" fillId="0" borderId="70" xfId="38" applyFont="1" applyBorder="1" applyAlignment="1">
      <alignment horizontal="center" wrapText="1"/>
    </xf>
    <xf numFmtId="0" fontId="22" fillId="0" borderId="62" xfId="38" applyFont="1" applyBorder="1" applyAlignment="1">
      <alignment horizontal="center"/>
    </xf>
    <xf numFmtId="166" fontId="22" fillId="0" borderId="39" xfId="38" applyNumberFormat="1" applyFont="1" applyBorder="1" applyAlignment="1">
      <alignment horizontal="center"/>
    </xf>
    <xf numFmtId="165" fontId="22" fillId="0" borderId="39" xfId="38" applyNumberFormat="1" applyFont="1" applyBorder="1" applyAlignment="1">
      <alignment horizontal="center"/>
    </xf>
    <xf numFmtId="166" fontId="23" fillId="0" borderId="40" xfId="38" applyNumberFormat="1" applyFont="1" applyBorder="1" applyAlignment="1">
      <alignment horizontal="center" wrapText="1"/>
    </xf>
    <xf numFmtId="0" fontId="22" fillId="0" borderId="71" xfId="38" applyFont="1" applyBorder="1" applyAlignment="1">
      <alignment horizontal="center" wrapText="1"/>
    </xf>
    <xf numFmtId="0" fontId="22" fillId="0" borderId="63" xfId="38" applyFont="1" applyBorder="1" applyAlignment="1">
      <alignment horizontal="center"/>
    </xf>
    <xf numFmtId="166" fontId="22" fillId="0" borderId="37" xfId="38" applyNumberFormat="1" applyFont="1" applyBorder="1" applyAlignment="1">
      <alignment horizontal="center"/>
    </xf>
    <xf numFmtId="165" fontId="22" fillId="0" borderId="37" xfId="38" applyNumberFormat="1" applyFont="1" applyBorder="1" applyAlignment="1">
      <alignment horizontal="center"/>
    </xf>
    <xf numFmtId="166" fontId="23" fillId="0" borderId="38" xfId="38" applyNumberFormat="1" applyFont="1" applyBorder="1" applyAlignment="1">
      <alignment horizontal="center" wrapText="1"/>
    </xf>
    <xf numFmtId="0" fontId="22" fillId="0" borderId="72" xfId="38" applyFont="1" applyBorder="1" applyAlignment="1">
      <alignment horizontal="center" wrapText="1"/>
    </xf>
    <xf numFmtId="0" fontId="22" fillId="0" borderId="41" xfId="38" applyFont="1" applyBorder="1" applyAlignment="1">
      <alignment horizontal="center"/>
    </xf>
    <xf numFmtId="166" fontId="22" fillId="0" borderId="41" xfId="38" applyNumberFormat="1" applyFont="1" applyBorder="1" applyAlignment="1">
      <alignment horizontal="center"/>
    </xf>
    <xf numFmtId="165" fontId="22" fillId="0" borderId="41" xfId="38" applyNumberFormat="1" applyFont="1" applyBorder="1" applyAlignment="1">
      <alignment horizontal="center"/>
    </xf>
    <xf numFmtId="166" fontId="23" fillId="0" borderId="41" xfId="38" applyNumberFormat="1" applyFont="1" applyBorder="1" applyAlignment="1">
      <alignment horizontal="center" wrapText="1"/>
    </xf>
    <xf numFmtId="0" fontId="22" fillId="0" borderId="42" xfId="38" applyFont="1" applyBorder="1" applyAlignment="1">
      <alignment horizontal="center"/>
    </xf>
    <xf numFmtId="166" fontId="22" fillId="0" borderId="42" xfId="38" applyNumberFormat="1" applyFont="1" applyBorder="1" applyAlignment="1">
      <alignment horizontal="center"/>
    </xf>
    <xf numFmtId="165" fontId="22" fillId="0" borderId="42" xfId="38" applyNumberFormat="1" applyFont="1" applyBorder="1" applyAlignment="1">
      <alignment horizontal="center"/>
    </xf>
    <xf numFmtId="166" fontId="23" fillId="0" borderId="42" xfId="38" applyNumberFormat="1" applyFont="1" applyBorder="1" applyAlignment="1">
      <alignment horizontal="center" wrapText="1"/>
    </xf>
    <xf numFmtId="0" fontId="22" fillId="0" borderId="43" xfId="38" applyFont="1" applyBorder="1" applyAlignment="1">
      <alignment horizontal="center"/>
    </xf>
    <xf numFmtId="166" fontId="22" fillId="0" borderId="43" xfId="38" applyNumberFormat="1" applyFont="1" applyBorder="1" applyAlignment="1">
      <alignment horizontal="center"/>
    </xf>
    <xf numFmtId="165" fontId="22" fillId="0" borderId="43" xfId="38" applyNumberFormat="1" applyFont="1" applyBorder="1" applyAlignment="1">
      <alignment horizontal="center"/>
    </xf>
    <xf numFmtId="166" fontId="23" fillId="0" borderId="43" xfId="38" applyNumberFormat="1" applyFont="1" applyBorder="1" applyAlignment="1">
      <alignment horizontal="center" wrapText="1"/>
    </xf>
    <xf numFmtId="0" fontId="23" fillId="0" borderId="0" xfId="38" applyFont="1" applyFill="1" applyAlignment="1"/>
    <xf numFmtId="0" fontId="22" fillId="26" borderId="68" xfId="38" applyFont="1" applyFill="1" applyBorder="1" applyAlignment="1">
      <alignment horizontal="center" vertical="center"/>
    </xf>
    <xf numFmtId="166" fontId="23" fillId="26" borderId="46" xfId="38" applyNumberFormat="1" applyFont="1" applyFill="1" applyBorder="1" applyAlignment="1">
      <alignment horizontal="center" vertical="center"/>
    </xf>
    <xf numFmtId="0" fontId="22" fillId="26" borderId="67" xfId="38" applyFont="1" applyFill="1" applyBorder="1" applyAlignment="1">
      <alignment horizontal="center" vertical="center"/>
    </xf>
    <xf numFmtId="166" fontId="23" fillId="26" borderId="47" xfId="38" applyNumberFormat="1" applyFont="1" applyFill="1" applyBorder="1" applyAlignment="1">
      <alignment horizontal="center" vertical="center"/>
    </xf>
    <xf numFmtId="0" fontId="22" fillId="26" borderId="69" xfId="38" applyFont="1" applyFill="1" applyBorder="1" applyAlignment="1">
      <alignment horizontal="center" vertical="center"/>
    </xf>
    <xf numFmtId="166" fontId="23" fillId="26" borderId="48" xfId="38" applyNumberFormat="1" applyFont="1" applyFill="1" applyBorder="1" applyAlignment="1">
      <alignment horizontal="center" vertical="center"/>
    </xf>
    <xf numFmtId="0" fontId="22" fillId="0" borderId="68" xfId="38" applyFont="1" applyFill="1" applyBorder="1" applyAlignment="1">
      <alignment horizontal="center" vertical="center"/>
    </xf>
    <xf numFmtId="166" fontId="23" fillId="0" borderId="46" xfId="38" applyNumberFormat="1" applyFont="1" applyFill="1" applyBorder="1" applyAlignment="1">
      <alignment horizontal="center" vertical="center"/>
    </xf>
    <xf numFmtId="0" fontId="22" fillId="0" borderId="67" xfId="38" applyFont="1" applyFill="1" applyBorder="1" applyAlignment="1">
      <alignment horizontal="center" vertical="center"/>
    </xf>
    <xf numFmtId="166" fontId="23" fillId="0" borderId="47" xfId="38" applyNumberFormat="1" applyFont="1" applyFill="1" applyBorder="1" applyAlignment="1">
      <alignment horizontal="center" vertical="center"/>
    </xf>
    <xf numFmtId="0" fontId="22" fillId="0" borderId="69" xfId="38" applyFont="1" applyFill="1" applyBorder="1" applyAlignment="1">
      <alignment horizontal="center" vertical="center"/>
    </xf>
    <xf numFmtId="166" fontId="23" fillId="0" borderId="48" xfId="38" applyNumberFormat="1" applyFont="1" applyFill="1" applyBorder="1" applyAlignment="1">
      <alignment horizontal="center" vertical="center"/>
    </xf>
    <xf numFmtId="0" fontId="22" fillId="26" borderId="73" xfId="38" applyFont="1" applyFill="1" applyBorder="1" applyAlignment="1">
      <alignment horizontal="center" vertical="center"/>
    </xf>
    <xf numFmtId="166" fontId="23" fillId="26" borderId="50" xfId="38" applyNumberFormat="1" applyFont="1" applyFill="1" applyBorder="1" applyAlignment="1">
      <alignment horizontal="center" vertical="center"/>
    </xf>
    <xf numFmtId="0" fontId="22" fillId="26" borderId="74" xfId="38" applyFont="1" applyFill="1" applyBorder="1" applyAlignment="1">
      <alignment horizontal="center" vertical="center"/>
    </xf>
    <xf numFmtId="166" fontId="23" fillId="26" borderId="52" xfId="38" applyNumberFormat="1" applyFont="1" applyFill="1" applyBorder="1" applyAlignment="1">
      <alignment horizontal="center" vertical="center"/>
    </xf>
    <xf numFmtId="166" fontId="21" fillId="25" borderId="0" xfId="38" applyNumberFormat="1" applyFont="1" applyFill="1" applyAlignment="1"/>
    <xf numFmtId="0" fontId="52" fillId="0" borderId="0" xfId="45" applyFont="1"/>
    <xf numFmtId="166" fontId="52" fillId="0" borderId="0" xfId="45" applyNumberFormat="1" applyFont="1" applyAlignment="1">
      <alignment horizontal="left"/>
    </xf>
    <xf numFmtId="0" fontId="53" fillId="0" borderId="0" xfId="45" applyFont="1" applyAlignment="1">
      <alignment horizontal="center" vertical="center"/>
    </xf>
    <xf numFmtId="166" fontId="53" fillId="0" borderId="0" xfId="45" applyNumberFormat="1" applyFont="1" applyAlignment="1">
      <alignment horizontal="center"/>
    </xf>
    <xf numFmtId="0" fontId="53" fillId="0" borderId="0" xfId="45" applyFont="1"/>
    <xf numFmtId="166" fontId="53" fillId="0" borderId="0" xfId="45" applyNumberFormat="1" applyFont="1" applyAlignment="1">
      <alignment horizontal="center" vertical="center"/>
    </xf>
    <xf numFmtId="166" fontId="54" fillId="0" borderId="0" xfId="45" applyNumberFormat="1" applyFont="1" applyAlignment="1">
      <alignment horizontal="center"/>
    </xf>
    <xf numFmtId="166" fontId="53" fillId="0" borderId="0" xfId="45" applyNumberFormat="1" applyFont="1"/>
    <xf numFmtId="0" fontId="1" fillId="0" borderId="0" xfId="45" applyFont="1"/>
    <xf numFmtId="6" fontId="55" fillId="0" borderId="0" xfId="45" applyNumberFormat="1" applyFont="1" applyAlignment="1">
      <alignment horizontal="center"/>
    </xf>
    <xf numFmtId="6" fontId="53" fillId="0" borderId="0" xfId="45" applyNumberFormat="1" applyFont="1" applyAlignment="1">
      <alignment horizontal="center"/>
    </xf>
    <xf numFmtId="166" fontId="55" fillId="0" borderId="0" xfId="45" applyNumberFormat="1" applyFont="1" applyAlignment="1">
      <alignment horizontal="left"/>
    </xf>
    <xf numFmtId="0" fontId="53" fillId="0" borderId="0" xfId="45" applyFont="1" applyAlignment="1">
      <alignment horizontal="center"/>
    </xf>
    <xf numFmtId="166" fontId="55" fillId="0" borderId="13" xfId="45" applyNumberFormat="1" applyFont="1" applyBorder="1" applyAlignment="1">
      <alignment horizontal="left"/>
    </xf>
    <xf numFmtId="166" fontId="53" fillId="0" borderId="13" xfId="45" applyNumberFormat="1" applyFont="1" applyBorder="1" applyAlignment="1">
      <alignment horizontal="center"/>
    </xf>
    <xf numFmtId="0" fontId="54" fillId="0" borderId="0" xfId="45" applyFont="1" applyAlignment="1">
      <alignment horizontal="center" wrapText="1"/>
    </xf>
    <xf numFmtId="0" fontId="54" fillId="0" borderId="0" xfId="45" applyFont="1" applyAlignment="1">
      <alignment horizontal="center"/>
    </xf>
    <xf numFmtId="0" fontId="54" fillId="0" borderId="0" xfId="45" applyFont="1"/>
    <xf numFmtId="166" fontId="56" fillId="0" borderId="0" xfId="45" applyNumberFormat="1" applyFont="1" applyAlignment="1">
      <alignment horizontal="left"/>
    </xf>
    <xf numFmtId="0" fontId="1" fillId="0" borderId="0" xfId="45"/>
    <xf numFmtId="0" fontId="1" fillId="0" borderId="0" xfId="45" applyBorder="1"/>
    <xf numFmtId="166" fontId="1" fillId="0" borderId="0" xfId="45" applyNumberFormat="1" applyAlignment="1">
      <alignment horizontal="center"/>
    </xf>
    <xf numFmtId="0" fontId="1" fillId="0" borderId="0" xfId="45" applyAlignment="1">
      <alignment horizontal="center"/>
    </xf>
    <xf numFmtId="0" fontId="53" fillId="0" borderId="0" xfId="45" applyFont="1" applyBorder="1"/>
    <xf numFmtId="166" fontId="53" fillId="0" borderId="0" xfId="45" applyNumberFormat="1" applyFont="1" applyBorder="1" applyAlignment="1">
      <alignment horizontal="center"/>
    </xf>
    <xf numFmtId="0" fontId="53" fillId="0" borderId="0" xfId="45" applyFont="1" applyBorder="1" applyAlignment="1">
      <alignment horizontal="center"/>
    </xf>
    <xf numFmtId="166" fontId="1" fillId="0" borderId="0" xfId="45" applyNumberFormat="1" applyBorder="1" applyAlignment="1">
      <alignment horizontal="center"/>
    </xf>
    <xf numFmtId="0" fontId="1" fillId="0" borderId="0" xfId="45" applyBorder="1" applyAlignment="1">
      <alignment horizontal="center"/>
    </xf>
    <xf numFmtId="166" fontId="54" fillId="0" borderId="0" xfId="45" applyNumberFormat="1" applyFont="1" applyBorder="1" applyAlignment="1">
      <alignment horizontal="center"/>
    </xf>
    <xf numFmtId="0" fontId="54" fillId="0" borderId="0" xfId="45" applyFont="1" applyBorder="1" applyAlignment="1">
      <alignment horizontal="center"/>
    </xf>
    <xf numFmtId="0" fontId="54" fillId="0" borderId="0" xfId="45" applyFont="1" applyBorder="1"/>
    <xf numFmtId="0" fontId="1" fillId="0" borderId="0" xfId="45" applyBorder="1" applyAlignment="1"/>
    <xf numFmtId="0" fontId="1" fillId="0" borderId="13" xfId="45" applyBorder="1"/>
    <xf numFmtId="166" fontId="1" fillId="0" borderId="13" xfId="45" applyNumberFormat="1" applyBorder="1" applyAlignment="1">
      <alignment horizontal="center"/>
    </xf>
    <xf numFmtId="0" fontId="1" fillId="0" borderId="13" xfId="45" applyBorder="1" applyAlignment="1">
      <alignment horizontal="center"/>
    </xf>
    <xf numFmtId="6" fontId="1" fillId="0" borderId="0" xfId="45" applyNumberFormat="1" applyBorder="1" applyAlignment="1">
      <alignment horizontal="center"/>
    </xf>
    <xf numFmtId="0" fontId="1" fillId="0" borderId="0" xfId="45" applyFill="1"/>
    <xf numFmtId="166" fontId="53" fillId="0" borderId="13" xfId="45" applyNumberFormat="1" applyFont="1" applyFill="1" applyBorder="1" applyAlignment="1">
      <alignment horizontal="center"/>
    </xf>
    <xf numFmtId="166" fontId="53" fillId="0" borderId="0" xfId="45" applyNumberFormat="1" applyFont="1" applyFill="1" applyAlignment="1">
      <alignment horizontal="center"/>
    </xf>
    <xf numFmtId="0" fontId="53" fillId="0" borderId="0" xfId="45" applyFont="1" applyFill="1" applyAlignment="1">
      <alignment horizontal="center"/>
    </xf>
    <xf numFmtId="166" fontId="53" fillId="0" borderId="0" xfId="45" applyNumberFormat="1" applyFont="1" applyFill="1" applyBorder="1" applyAlignment="1">
      <alignment horizontal="center"/>
    </xf>
    <xf numFmtId="165" fontId="53" fillId="0" borderId="0" xfId="45" applyNumberFormat="1" applyFont="1"/>
    <xf numFmtId="166" fontId="20" fillId="25" borderId="0" xfId="38" applyNumberFormat="1" applyFont="1" applyFill="1" applyBorder="1" applyAlignment="1">
      <alignment horizontal="center" wrapText="1"/>
    </xf>
    <xf numFmtId="0" fontId="58" fillId="0" borderId="0" xfId="0" applyFont="1" applyAlignment="1">
      <alignment vertical="center" wrapText="1"/>
    </xf>
    <xf numFmtId="0" fontId="0" fillId="0" borderId="11" xfId="0" applyBorder="1"/>
    <xf numFmtId="167" fontId="0" fillId="0" borderId="11" xfId="0" applyNumberFormat="1" applyBorder="1"/>
    <xf numFmtId="0" fontId="59" fillId="0" borderId="0" xfId="0" applyFont="1" applyAlignment="1">
      <alignment vertical="center" wrapText="1"/>
    </xf>
    <xf numFmtId="4" fontId="29" fillId="0" borderId="17" xfId="0" applyNumberFormat="1" applyFont="1" applyBorder="1" applyAlignment="1">
      <alignment horizontal="center" vertical="center"/>
    </xf>
    <xf numFmtId="4" fontId="29" fillId="0" borderId="11" xfId="0" applyNumberFormat="1" applyFont="1" applyBorder="1" applyAlignment="1">
      <alignment horizontal="center" vertical="center"/>
    </xf>
    <xf numFmtId="3" fontId="29" fillId="0" borderId="11" xfId="0" applyNumberFormat="1" applyFont="1" applyBorder="1" applyAlignment="1">
      <alignment horizontal="center" vertical="center"/>
    </xf>
    <xf numFmtId="4" fontId="29" fillId="0" borderId="17" xfId="44" applyNumberFormat="1" applyFont="1" applyBorder="1" applyAlignment="1">
      <alignment horizontal="center" vertical="center"/>
    </xf>
    <xf numFmtId="4" fontId="29" fillId="0" borderId="11" xfId="44" applyNumberFormat="1" applyFont="1" applyBorder="1" applyAlignment="1">
      <alignment horizontal="center" vertical="center"/>
    </xf>
    <xf numFmtId="4" fontId="35" fillId="0" borderId="11" xfId="0" applyNumberFormat="1" applyFont="1" applyBorder="1" applyAlignment="1">
      <alignment horizontal="center" vertical="center"/>
    </xf>
    <xf numFmtId="3" fontId="29" fillId="0" borderId="17" xfId="44" applyNumberFormat="1" applyFont="1" applyBorder="1" applyAlignment="1">
      <alignment horizontal="center" vertical="center"/>
    </xf>
    <xf numFmtId="3" fontId="29" fillId="0" borderId="11" xfId="44" applyNumberFormat="1" applyFont="1" applyBorder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165" fontId="48" fillId="0" borderId="11" xfId="0" applyNumberFormat="1" applyFont="1" applyBorder="1" applyAlignment="1">
      <alignment horizontal="center" vertical="center"/>
    </xf>
    <xf numFmtId="2" fontId="41" fillId="0" borderId="11" xfId="0" applyNumberFormat="1" applyFont="1" applyBorder="1" applyAlignment="1">
      <alignment horizontal="center" vertical="center"/>
    </xf>
    <xf numFmtId="165" fontId="38" fillId="0" borderId="11" xfId="0" applyNumberFormat="1" applyFont="1" applyBorder="1" applyAlignment="1">
      <alignment horizontal="center" vertical="center"/>
    </xf>
    <xf numFmtId="165" fontId="38" fillId="0" borderId="11" xfId="28" applyNumberFormat="1" applyFont="1" applyBorder="1" applyAlignment="1">
      <alignment horizontal="center" vertical="center"/>
    </xf>
    <xf numFmtId="165" fontId="38" fillId="0" borderId="11" xfId="44" applyNumberFormat="1" applyFont="1" applyBorder="1" applyAlignment="1">
      <alignment horizontal="center" vertical="center"/>
    </xf>
    <xf numFmtId="0" fontId="58" fillId="0" borderId="11" xfId="0" applyFont="1" applyBorder="1" applyAlignment="1">
      <alignment vertical="center" wrapText="1"/>
    </xf>
    <xf numFmtId="0" fontId="59" fillId="0" borderId="11" xfId="0" applyFont="1" applyBorder="1" applyAlignment="1">
      <alignment vertical="center" wrapText="1"/>
    </xf>
    <xf numFmtId="165" fontId="34" fillId="0" borderId="0" xfId="28" applyNumberFormat="1" applyFont="1"/>
    <xf numFmtId="165" fontId="34" fillId="0" borderId="0" xfId="28" applyNumberFormat="1" applyFont="1" applyAlignment="1">
      <alignment horizontal="center"/>
    </xf>
    <xf numFmtId="165" fontId="34" fillId="0" borderId="0" xfId="28" applyNumberFormat="1" applyFont="1" applyAlignment="1"/>
    <xf numFmtId="165" fontId="28" fillId="0" borderId="0" xfId="0" applyNumberFormat="1" applyFont="1"/>
    <xf numFmtId="165" fontId="28" fillId="0" borderId="0" xfId="44" applyNumberFormat="1" applyFont="1"/>
    <xf numFmtId="165" fontId="29" fillId="0" borderId="0" xfId="0" applyNumberFormat="1" applyFont="1"/>
    <xf numFmtId="165" fontId="28" fillId="0" borderId="0" xfId="0" applyNumberFormat="1" applyFont="1" applyAlignment="1"/>
    <xf numFmtId="165" fontId="28" fillId="0" borderId="0" xfId="44" applyNumberFormat="1" applyFont="1" applyAlignment="1"/>
    <xf numFmtId="165" fontId="29" fillId="0" borderId="0" xfId="44" applyNumberFormat="1" applyFont="1"/>
    <xf numFmtId="165" fontId="28" fillId="0" borderId="0" xfId="44" applyNumberFormat="1" applyFont="1" applyFill="1"/>
    <xf numFmtId="0" fontId="60" fillId="0" borderId="0" xfId="38" applyFont="1"/>
    <xf numFmtId="0" fontId="60" fillId="0" borderId="0" xfId="38" applyFont="1" applyAlignment="1">
      <alignment horizontal="left"/>
    </xf>
    <xf numFmtId="0" fontId="60" fillId="0" borderId="0" xfId="38" applyFont="1" applyAlignment="1">
      <alignment horizontal="center"/>
    </xf>
    <xf numFmtId="166" fontId="60" fillId="0" borderId="0" xfId="38" applyNumberFormat="1" applyFont="1" applyAlignment="1">
      <alignment horizontal="center"/>
    </xf>
    <xf numFmtId="0" fontId="60" fillId="0" borderId="0" xfId="38" applyNumberFormat="1" applyFont="1"/>
    <xf numFmtId="2" fontId="60" fillId="0" borderId="0" xfId="38" applyNumberFormat="1" applyFont="1" applyAlignment="1">
      <alignment horizontal="center"/>
    </xf>
    <xf numFmtId="0" fontId="61" fillId="0" borderId="0" xfId="38" applyFont="1"/>
    <xf numFmtId="0" fontId="61" fillId="0" borderId="0" xfId="38" applyFont="1" applyAlignment="1">
      <alignment horizontal="center"/>
    </xf>
    <xf numFmtId="166" fontId="61" fillId="0" borderId="0" xfId="38" applyNumberFormat="1" applyFont="1" applyAlignment="1">
      <alignment horizontal="center"/>
    </xf>
    <xf numFmtId="2" fontId="61" fillId="0" borderId="0" xfId="38" applyNumberFormat="1" applyFont="1" applyAlignment="1">
      <alignment horizontal="center"/>
    </xf>
    <xf numFmtId="0" fontId="61" fillId="0" borderId="0" xfId="38" applyNumberFormat="1" applyFont="1"/>
    <xf numFmtId="165" fontId="61" fillId="0" borderId="0" xfId="38" applyNumberFormat="1" applyFont="1" applyAlignment="1">
      <alignment horizontal="center"/>
    </xf>
    <xf numFmtId="0" fontId="60" fillId="0" borderId="0" xfId="38" applyFont="1" applyAlignment="1">
      <alignment horizontal="right"/>
    </xf>
    <xf numFmtId="165" fontId="60" fillId="0" borderId="0" xfId="38" applyNumberFormat="1" applyFont="1" applyAlignment="1">
      <alignment horizontal="center"/>
    </xf>
    <xf numFmtId="0" fontId="60" fillId="0" borderId="0" xfId="38" applyNumberFormat="1" applyFont="1" applyAlignment="1">
      <alignment horizontal="left"/>
    </xf>
    <xf numFmtId="4" fontId="60" fillId="0" borderId="0" xfId="38" applyNumberFormat="1" applyFont="1"/>
    <xf numFmtId="167" fontId="61" fillId="0" borderId="0" xfId="38" applyNumberFormat="1" applyFont="1" applyAlignment="1">
      <alignment horizontal="center"/>
    </xf>
    <xf numFmtId="167" fontId="60" fillId="0" borderId="0" xfId="38" applyNumberFormat="1" applyFont="1" applyAlignment="1">
      <alignment horizontal="center"/>
    </xf>
    <xf numFmtId="0" fontId="62" fillId="0" borderId="0" xfId="0" applyFont="1"/>
    <xf numFmtId="0" fontId="60" fillId="0" borderId="0" xfId="38" applyNumberFormat="1" applyFont="1" applyAlignment="1">
      <alignment horizontal="right"/>
    </xf>
    <xf numFmtId="0" fontId="60" fillId="0" borderId="0" xfId="38" applyNumberFormat="1" applyFont="1" applyAlignment="1">
      <alignment horizontal="center"/>
    </xf>
    <xf numFmtId="4" fontId="60" fillId="0" borderId="0" xfId="38" applyNumberFormat="1" applyFont="1" applyAlignment="1">
      <alignment horizontal="center"/>
    </xf>
    <xf numFmtId="0" fontId="53" fillId="0" borderId="11" xfId="0" applyFont="1" applyBorder="1"/>
    <xf numFmtId="0" fontId="41" fillId="0" borderId="17" xfId="0" applyFont="1" applyBorder="1" applyAlignment="1">
      <alignment vertical="center"/>
    </xf>
    <xf numFmtId="0" fontId="41" fillId="0" borderId="11" xfId="0" applyFont="1" applyBorder="1"/>
    <xf numFmtId="165" fontId="41" fillId="0" borderId="17" xfId="28" applyNumberFormat="1" applyFont="1" applyBorder="1" applyAlignment="1">
      <alignment horizontal="center" vertical="center"/>
    </xf>
    <xf numFmtId="165" fontId="41" fillId="0" borderId="11" xfId="28" applyNumberFormat="1" applyFont="1" applyBorder="1" applyAlignment="1">
      <alignment horizontal="center" vertical="center"/>
    </xf>
    <xf numFmtId="0" fontId="63" fillId="0" borderId="11" xfId="0" applyFont="1" applyBorder="1"/>
    <xf numFmtId="165" fontId="63" fillId="0" borderId="17" xfId="28" applyNumberFormat="1" applyFont="1" applyBorder="1" applyAlignment="1">
      <alignment horizontal="center" vertical="center"/>
    </xf>
    <xf numFmtId="0" fontId="63" fillId="0" borderId="11" xfId="0" applyFont="1" applyBorder="1" applyAlignment="1">
      <alignment vertical="center" wrapText="1"/>
    </xf>
    <xf numFmtId="165" fontId="63" fillId="0" borderId="11" xfId="28" applyNumberFormat="1" applyFont="1" applyBorder="1" applyAlignment="1">
      <alignment horizontal="center" vertical="center"/>
    </xf>
    <xf numFmtId="0" fontId="64" fillId="0" borderId="11" xfId="0" applyFont="1" applyBorder="1"/>
    <xf numFmtId="0" fontId="64" fillId="0" borderId="11" xfId="0" applyFont="1" applyBorder="1" applyAlignment="1">
      <alignment vertical="center" wrapText="1"/>
    </xf>
    <xf numFmtId="0" fontId="48" fillId="0" borderId="11" xfId="0" applyFont="1" applyBorder="1"/>
    <xf numFmtId="0" fontId="48" fillId="0" borderId="11" xfId="0" applyFont="1" applyBorder="1" applyAlignment="1">
      <alignment vertical="center" wrapText="1"/>
    </xf>
    <xf numFmtId="0" fontId="25" fillId="0" borderId="0" xfId="38" applyFont="1" applyAlignment="1">
      <alignment horizontal="right"/>
    </xf>
    <xf numFmtId="0" fontId="20" fillId="0" borderId="0" xfId="38" applyFont="1" applyAlignment="1">
      <alignment horizontal="center"/>
    </xf>
    <xf numFmtId="0" fontId="26" fillId="0" borderId="0" xfId="38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0" xfId="38" applyFont="1" applyAlignment="1">
      <alignment horizontal="right"/>
    </xf>
    <xf numFmtId="0" fontId="23" fillId="0" borderId="0" xfId="38" applyFont="1" applyAlignment="1">
      <alignment horizontal="center"/>
    </xf>
    <xf numFmtId="166" fontId="57" fillId="25" borderId="0" xfId="38" applyNumberFormat="1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35" fillId="0" borderId="13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165" fontId="39" fillId="0" borderId="0" xfId="0" applyNumberFormat="1" applyFont="1" applyAlignment="1">
      <alignment horizontal="center" vertical="center"/>
    </xf>
    <xf numFmtId="0" fontId="29" fillId="0" borderId="0" xfId="0" applyFont="1" applyAlignment="1"/>
    <xf numFmtId="164" fontId="29" fillId="0" borderId="18" xfId="28" applyNumberFormat="1" applyFont="1" applyBorder="1" applyAlignment="1"/>
    <xf numFmtId="164" fontId="29" fillId="0" borderId="19" xfId="0" applyNumberFormat="1" applyFont="1" applyBorder="1" applyAlignment="1"/>
    <xf numFmtId="0" fontId="28" fillId="0" borderId="0" xfId="0" applyFont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164" fontId="29" fillId="0" borderId="18" xfId="0" applyNumberFormat="1" applyFont="1" applyBorder="1" applyAlignment="1"/>
    <xf numFmtId="0" fontId="40" fillId="0" borderId="0" xfId="0" applyFont="1" applyAlignment="1">
      <alignment horizontal="center" vertical="center"/>
    </xf>
    <xf numFmtId="165" fontId="40" fillId="0" borderId="0" xfId="0" applyNumberFormat="1" applyFont="1" applyAlignment="1">
      <alignment horizontal="center" vertical="center"/>
    </xf>
    <xf numFmtId="164" fontId="29" fillId="0" borderId="19" xfId="28" applyNumberFormat="1" applyFont="1" applyBorder="1" applyAlignment="1"/>
    <xf numFmtId="0" fontId="29" fillId="0" borderId="0" xfId="44" applyFont="1" applyAlignment="1">
      <alignment horizontal="right"/>
    </xf>
    <xf numFmtId="0" fontId="29" fillId="0" borderId="0" xfId="44" applyFont="1" applyAlignment="1"/>
    <xf numFmtId="164" fontId="29" fillId="0" borderId="18" xfId="44" applyNumberFormat="1" applyFont="1" applyBorder="1" applyAlignment="1"/>
    <xf numFmtId="164" fontId="29" fillId="0" borderId="19" xfId="44" applyNumberFormat="1" applyFont="1" applyBorder="1" applyAlignment="1"/>
    <xf numFmtId="0" fontId="39" fillId="0" borderId="0" xfId="44" applyFont="1" applyAlignment="1">
      <alignment horizontal="center"/>
    </xf>
    <xf numFmtId="165" fontId="39" fillId="0" borderId="0" xfId="44" applyNumberFormat="1" applyFont="1" applyAlignment="1">
      <alignment horizontal="center" vertical="center"/>
    </xf>
    <xf numFmtId="0" fontId="35" fillId="0" borderId="0" xfId="44" applyFont="1" applyAlignment="1">
      <alignment horizontal="right"/>
    </xf>
    <xf numFmtId="0" fontId="35" fillId="0" borderId="13" xfId="44" applyFont="1" applyBorder="1" applyAlignment="1">
      <alignment horizontal="center"/>
    </xf>
    <xf numFmtId="169" fontId="35" fillId="0" borderId="0" xfId="44" applyNumberFormat="1" applyFont="1" applyBorder="1" applyAlignment="1">
      <alignment horizontal="center"/>
    </xf>
    <xf numFmtId="0" fontId="32" fillId="0" borderId="0" xfId="44" applyFont="1" applyAlignment="1">
      <alignment horizontal="right"/>
    </xf>
    <xf numFmtId="0" fontId="39" fillId="0" borderId="0" xfId="44" applyFont="1" applyAlignment="1">
      <alignment horizontal="center" vertical="center"/>
    </xf>
    <xf numFmtId="0" fontId="54" fillId="0" borderId="0" xfId="45" applyFont="1" applyAlignment="1">
      <alignment horizontal="right"/>
    </xf>
    <xf numFmtId="0" fontId="53" fillId="0" borderId="0" xfId="45" applyFont="1" applyAlignment="1">
      <alignment horizontal="center" vertical="center"/>
    </xf>
    <xf numFmtId="0" fontId="56" fillId="0" borderId="13" xfId="45" applyFont="1" applyBorder="1" applyAlignment="1">
      <alignment horizontal="center"/>
    </xf>
    <xf numFmtId="0" fontId="53" fillId="0" borderId="0" xfId="45" applyFont="1" applyAlignment="1">
      <alignment horizontal="right"/>
    </xf>
    <xf numFmtId="0" fontId="54" fillId="0" borderId="0" xfId="45" applyFont="1" applyAlignment="1">
      <alignment horizontal="center"/>
    </xf>
    <xf numFmtId="170" fontId="54" fillId="0" borderId="0" xfId="45" applyNumberFormat="1" applyFont="1" applyAlignment="1">
      <alignment horizontal="center"/>
    </xf>
    <xf numFmtId="0" fontId="54" fillId="0" borderId="0" xfId="45" applyFont="1" applyBorder="1" applyAlignment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2 2" xfId="45" xr:uid="{00000000-0005-0000-0000-000027000000}"/>
    <cellStyle name="Normal 3" xfId="44" xr:uid="{00000000-0005-0000-0000-000028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110066</xdr:colOff>
      <xdr:row>0</xdr:row>
      <xdr:rowOff>16933</xdr:rowOff>
    </xdr:from>
    <xdr:to>
      <xdr:col>0</xdr:col>
      <xdr:colOff>1447799</xdr:colOff>
      <xdr:row>4</xdr:row>
      <xdr:rowOff>85080</xdr:rowOff>
    </xdr:to>
    <xdr:pic>
      <xdr:nvPicPr>
        <xdr:cNvPr id="2" name="Picture 2" descr="INFR-Logo[1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066" y="16933"/>
          <a:ext cx="1337733" cy="105028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AB63"/>
  <sheetViews>
    <sheetView tabSelected="1" view="pageBreakPreview" zoomScaleNormal="100" zoomScaleSheetLayoutView="100" workbookViewId="0">
      <selection activeCell="A33" sqref="A33:XFD50"/>
    </sheetView>
  </sheetViews>
  <sheetFormatPr defaultColWidth="8.88671875" defaultRowHeight="15.6" x14ac:dyDescent="0.3"/>
  <cols>
    <col min="1" max="1" width="31.33203125" style="5" customWidth="1"/>
    <col min="2" max="2" width="7.33203125" style="7" bestFit="1" customWidth="1"/>
    <col min="3" max="4" width="8.33203125" style="7" customWidth="1"/>
    <col min="5" max="5" width="10" style="9" customWidth="1"/>
    <col min="6" max="6" width="9.33203125" style="9" customWidth="1"/>
    <col min="7" max="7" width="9.5546875" style="9" bestFit="1" customWidth="1"/>
    <col min="8" max="8" width="9.88671875" style="9" customWidth="1"/>
    <col min="9" max="16" width="9.6640625" style="9" customWidth="1"/>
    <col min="17" max="17" width="10.5546875" style="52" customWidth="1"/>
    <col min="18" max="18" width="8.88671875" style="264"/>
    <col min="19" max="19" width="8.88671875" style="5"/>
    <col min="20" max="22" width="8.88671875" style="7"/>
    <col min="23" max="16384" width="8.88671875" style="5"/>
  </cols>
  <sheetData>
    <row r="1" spans="1:23" s="1" customFormat="1" x14ac:dyDescent="0.3">
      <c r="B1" s="2"/>
      <c r="C1" s="2"/>
      <c r="D1" s="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51"/>
      <c r="R1" s="263"/>
      <c r="T1" s="2"/>
      <c r="U1" s="2"/>
      <c r="V1" s="2"/>
    </row>
    <row r="2" spans="1:23" s="1" customFormat="1" ht="23.4" x14ac:dyDescent="0.45">
      <c r="A2" s="502" t="s">
        <v>183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263"/>
      <c r="T2" s="2"/>
      <c r="U2" s="2"/>
      <c r="V2" s="2"/>
    </row>
    <row r="3" spans="1:23" s="1" customFormat="1" ht="23.4" x14ac:dyDescent="0.45">
      <c r="A3" s="502" t="s">
        <v>145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263"/>
      <c r="T3" s="2"/>
      <c r="U3" s="2"/>
      <c r="V3" s="2"/>
    </row>
    <row r="5" spans="1:23" s="1" customFormat="1" ht="35.4" customHeight="1" thickBot="1" x14ac:dyDescent="0.35">
      <c r="A5" s="3" t="s">
        <v>21</v>
      </c>
      <c r="B5" s="4" t="s">
        <v>22</v>
      </c>
      <c r="C5" s="4" t="s">
        <v>2</v>
      </c>
      <c r="D5" s="4" t="s">
        <v>5</v>
      </c>
      <c r="E5" s="53" t="s">
        <v>23</v>
      </c>
      <c r="F5" s="53" t="s">
        <v>42</v>
      </c>
      <c r="G5" s="53" t="s">
        <v>41</v>
      </c>
      <c r="H5" s="53" t="s">
        <v>24</v>
      </c>
      <c r="I5" s="54" t="s">
        <v>25</v>
      </c>
      <c r="J5" s="54" t="s">
        <v>26</v>
      </c>
      <c r="K5" s="54" t="s">
        <v>27</v>
      </c>
      <c r="L5" s="54" t="s">
        <v>28</v>
      </c>
      <c r="M5" s="54" t="s">
        <v>29</v>
      </c>
      <c r="N5" s="54" t="s">
        <v>30</v>
      </c>
      <c r="O5" s="54" t="s">
        <v>35</v>
      </c>
      <c r="P5" s="54" t="s">
        <v>36</v>
      </c>
      <c r="Q5" s="54" t="s">
        <v>39</v>
      </c>
      <c r="R5" s="263"/>
      <c r="T5" s="11"/>
      <c r="U5" s="11"/>
      <c r="V5" s="11"/>
      <c r="W5" s="10"/>
    </row>
    <row r="6" spans="1:23" s="288" customFormat="1" ht="13.95" customHeight="1" thickTop="1" x14ac:dyDescent="0.3">
      <c r="A6" s="280" t="s">
        <v>63</v>
      </c>
      <c r="B6" s="281">
        <f>Bareback!C5</f>
        <v>9</v>
      </c>
      <c r="C6" s="282">
        <f>Bareback!C6</f>
        <v>150</v>
      </c>
      <c r="D6" s="282">
        <f>Bareback!E6</f>
        <v>1350</v>
      </c>
      <c r="E6" s="282">
        <f>Bareback!E8</f>
        <v>5000</v>
      </c>
      <c r="F6" s="282">
        <f>Bareback!E10</f>
        <v>6350</v>
      </c>
      <c r="G6" s="282">
        <f>Bareback!E12</f>
        <v>381</v>
      </c>
      <c r="H6" s="282">
        <f>Bareback!B18</f>
        <v>2387.6</v>
      </c>
      <c r="I6" s="283">
        <f>Bareback!D21</f>
        <v>692.40399999999988</v>
      </c>
      <c r="J6" s="283">
        <f>Bareback!D22</f>
        <v>573.024</v>
      </c>
      <c r="K6" s="283">
        <f>Bareback!D23</f>
        <v>453.64400000000001</v>
      </c>
      <c r="L6" s="283">
        <f>Bareback!D24</f>
        <v>334.26400000000001</v>
      </c>
      <c r="M6" s="283">
        <f>Bareback!D25</f>
        <v>214.88399999999999</v>
      </c>
      <c r="N6" s="283">
        <f>Bareback!D26</f>
        <v>119.38</v>
      </c>
      <c r="O6" s="283"/>
      <c r="P6" s="283"/>
      <c r="Q6" s="284">
        <f>B6*15</f>
        <v>135</v>
      </c>
      <c r="R6" s="285">
        <f>SUM(I6:P6)</f>
        <v>2387.6</v>
      </c>
      <c r="S6" s="286"/>
      <c r="T6" s="11"/>
      <c r="U6" s="11"/>
      <c r="V6" s="11"/>
      <c r="W6" s="287"/>
    </row>
    <row r="7" spans="1:23" s="288" customFormat="1" ht="13.95" customHeight="1" x14ac:dyDescent="0.3">
      <c r="A7" s="289" t="s">
        <v>64</v>
      </c>
      <c r="B7" s="290"/>
      <c r="C7" s="291"/>
      <c r="D7" s="291"/>
      <c r="E7" s="291"/>
      <c r="F7" s="291"/>
      <c r="G7" s="291"/>
      <c r="H7" s="291">
        <f>Bareback!G18</f>
        <v>1193.8</v>
      </c>
      <c r="I7" s="292">
        <f>Bareback!I21</f>
        <v>477.52</v>
      </c>
      <c r="J7" s="292">
        <f>Bareback!I22</f>
        <v>358.14</v>
      </c>
      <c r="K7" s="292">
        <f>Bareback!I23</f>
        <v>238.76</v>
      </c>
      <c r="L7" s="292">
        <f>Bareback!I24</f>
        <v>119.38</v>
      </c>
      <c r="M7" s="292"/>
      <c r="N7" s="292"/>
      <c r="O7" s="292"/>
      <c r="P7" s="292"/>
      <c r="Q7" s="293"/>
      <c r="R7" s="285">
        <f t="shared" ref="R7:R50" si="0">SUM(I7:P7)</f>
        <v>1193.8000000000002</v>
      </c>
      <c r="S7" s="286"/>
      <c r="T7" s="11"/>
      <c r="U7" s="11"/>
      <c r="V7" s="11"/>
      <c r="W7" s="287"/>
    </row>
    <row r="8" spans="1:23" s="288" customFormat="1" ht="13.95" customHeight="1" thickBot="1" x14ac:dyDescent="0.35">
      <c r="A8" s="294" t="s">
        <v>141</v>
      </c>
      <c r="B8" s="295"/>
      <c r="C8" s="296"/>
      <c r="D8" s="296"/>
      <c r="E8" s="296"/>
      <c r="F8" s="296"/>
      <c r="G8" s="296"/>
      <c r="H8" s="296">
        <f>Bareback!L18</f>
        <v>2387.6</v>
      </c>
      <c r="I8" s="297">
        <f>Bareback!N21</f>
        <v>692.40399999999988</v>
      </c>
      <c r="J8" s="297">
        <f>Bareback!N22</f>
        <v>573.024</v>
      </c>
      <c r="K8" s="297">
        <f>Bareback!N23</f>
        <v>453.64400000000001</v>
      </c>
      <c r="L8" s="297">
        <f>Bareback!N24</f>
        <v>334.26400000000001</v>
      </c>
      <c r="M8" s="297">
        <f>Bareback!N25</f>
        <v>214.88399999999999</v>
      </c>
      <c r="N8" s="297">
        <f>Bareback!N26</f>
        <v>119.38</v>
      </c>
      <c r="O8" s="297"/>
      <c r="P8" s="297"/>
      <c r="Q8" s="298"/>
      <c r="R8" s="285">
        <f t="shared" si="0"/>
        <v>2387.6</v>
      </c>
      <c r="S8" s="286"/>
      <c r="T8" s="11"/>
      <c r="U8" s="11"/>
      <c r="V8" s="11"/>
      <c r="W8" s="287"/>
    </row>
    <row r="9" spans="1:23" s="288" customFormat="1" ht="13.95" customHeight="1" x14ac:dyDescent="0.3">
      <c r="A9" s="299" t="s">
        <v>65</v>
      </c>
      <c r="B9" s="300">
        <f>'Saddle Bronc'!C5</f>
        <v>21</v>
      </c>
      <c r="C9" s="301">
        <f>'Saddle Bronc'!C6</f>
        <v>150</v>
      </c>
      <c r="D9" s="301">
        <f>'Saddle Bronc'!E6</f>
        <v>3150</v>
      </c>
      <c r="E9" s="301">
        <f>'Saddle Bronc'!E8:F8</f>
        <v>10000</v>
      </c>
      <c r="F9" s="301">
        <f>'Saddle Bronc'!E10</f>
        <v>13150</v>
      </c>
      <c r="G9" s="301">
        <f>'Saddle Bronc'!E12</f>
        <v>789</v>
      </c>
      <c r="H9" s="301">
        <f>'Saddle Bronc'!B18</f>
        <v>4944.4000000000005</v>
      </c>
      <c r="I9" s="302">
        <f>'Saddle Bronc'!D21</f>
        <v>1433.876</v>
      </c>
      <c r="J9" s="302">
        <f>'Saddle Bronc'!D22</f>
        <v>1186.6560000000002</v>
      </c>
      <c r="K9" s="302">
        <f>'Saddle Bronc'!D23</f>
        <v>815.83</v>
      </c>
      <c r="L9" s="302">
        <f>'Saddle Bronc'!D24</f>
        <v>815.83</v>
      </c>
      <c r="M9" s="302">
        <f>'Saddle Bronc'!D25</f>
        <v>346.11</v>
      </c>
      <c r="N9" s="302">
        <f>'Saddle Bronc'!D26</f>
        <v>346.11</v>
      </c>
      <c r="O9" s="302"/>
      <c r="P9" s="302"/>
      <c r="Q9" s="303">
        <f>B9*15</f>
        <v>315</v>
      </c>
      <c r="R9" s="285">
        <f t="shared" si="0"/>
        <v>4944.4119999999994</v>
      </c>
      <c r="S9" s="286"/>
      <c r="T9" s="11"/>
      <c r="U9" s="11"/>
      <c r="V9" s="11"/>
      <c r="W9" s="287"/>
    </row>
    <row r="10" spans="1:23" s="288" customFormat="1" ht="13.95" customHeight="1" x14ac:dyDescent="0.3">
      <c r="A10" s="304" t="s">
        <v>144</v>
      </c>
      <c r="B10" s="305"/>
      <c r="C10" s="306"/>
      <c r="D10" s="306"/>
      <c r="E10" s="306"/>
      <c r="F10" s="306"/>
      <c r="G10" s="306"/>
      <c r="H10" s="306">
        <f>'Saddle Bronc'!G18</f>
        <v>2472.2000000000003</v>
      </c>
      <c r="I10" s="307">
        <f>'Saddle Bronc'!I21</f>
        <v>716.93799999999999</v>
      </c>
      <c r="J10" s="307">
        <f>'Saddle Bronc'!I22</f>
        <v>593.32800000000009</v>
      </c>
      <c r="K10" s="307">
        <f>'Saddle Bronc'!I23</f>
        <v>469.71800000000007</v>
      </c>
      <c r="L10" s="307">
        <f>'Saddle Bronc'!I24</f>
        <v>346.10800000000006</v>
      </c>
      <c r="M10" s="307">
        <f>'Saddle Bronc'!I25</f>
        <v>222.49800000000002</v>
      </c>
      <c r="N10" s="307">
        <f>'Saddle Bronc'!I26</f>
        <v>123.61000000000001</v>
      </c>
      <c r="O10" s="307"/>
      <c r="P10" s="307"/>
      <c r="Q10" s="308"/>
      <c r="R10" s="285">
        <f t="shared" si="0"/>
        <v>2472.2000000000003</v>
      </c>
      <c r="S10" s="286"/>
      <c r="T10" s="11"/>
      <c r="U10" s="11"/>
      <c r="V10" s="11"/>
      <c r="W10" s="287"/>
    </row>
    <row r="11" spans="1:23" s="288" customFormat="1" ht="13.95" customHeight="1" thickBot="1" x14ac:dyDescent="0.35">
      <c r="A11" s="309" t="s">
        <v>48</v>
      </c>
      <c r="B11" s="310"/>
      <c r="C11" s="311"/>
      <c r="D11" s="311"/>
      <c r="E11" s="311"/>
      <c r="F11" s="312"/>
      <c r="G11" s="312"/>
      <c r="H11" s="312">
        <f>'Saddle Bronc'!L18</f>
        <v>4944.4000000000005</v>
      </c>
      <c r="I11" s="313">
        <f>'Saddle Bronc'!N21</f>
        <v>1433.876</v>
      </c>
      <c r="J11" s="313">
        <f>'Saddle Bronc'!N22</f>
        <v>1186.6560000000002</v>
      </c>
      <c r="K11" s="313">
        <f>'Saddle Bronc'!N23</f>
        <v>939.43600000000015</v>
      </c>
      <c r="L11" s="313">
        <f>'Saddle Bronc'!N24</f>
        <v>692.21600000000012</v>
      </c>
      <c r="M11" s="313">
        <f>'Saddle Bronc'!N25</f>
        <v>444.99600000000004</v>
      </c>
      <c r="N11" s="313">
        <f>'Saddle Bronc'!N26</f>
        <v>247.22000000000003</v>
      </c>
      <c r="O11" s="313"/>
      <c r="P11" s="313"/>
      <c r="Q11" s="314"/>
      <c r="R11" s="285">
        <f t="shared" si="0"/>
        <v>4944.4000000000005</v>
      </c>
      <c r="S11" s="286"/>
      <c r="T11" s="11"/>
      <c r="U11" s="11"/>
      <c r="V11" s="11"/>
      <c r="W11" s="287"/>
    </row>
    <row r="12" spans="1:23" s="288" customFormat="1" ht="13.95" customHeight="1" x14ac:dyDescent="0.3">
      <c r="A12" s="315" t="s">
        <v>68</v>
      </c>
      <c r="B12" s="316">
        <f>'Bull Riding'!C5</f>
        <v>43</v>
      </c>
      <c r="C12" s="317">
        <f>'Bull Riding'!C6</f>
        <v>150</v>
      </c>
      <c r="D12" s="317">
        <f>'Bull Riding'!E6</f>
        <v>6450</v>
      </c>
      <c r="E12" s="317">
        <f>'Bull Riding'!E8:F8</f>
        <v>5000</v>
      </c>
      <c r="F12" s="318">
        <f>'Bull Riding'!E10</f>
        <v>11450</v>
      </c>
      <c r="G12" s="318">
        <f>'Bull Riding'!E12</f>
        <v>687</v>
      </c>
      <c r="H12" s="318">
        <f>'Bull Riding'!B18</f>
        <v>4305.2</v>
      </c>
      <c r="I12" s="319">
        <f>'Bull Riding'!D21</f>
        <v>1248.5079999999998</v>
      </c>
      <c r="J12" s="319">
        <f>'Bull Riding'!D22</f>
        <v>925.62</v>
      </c>
      <c r="K12" s="319">
        <f>'Bull Riding'!D23</f>
        <v>925.62</v>
      </c>
      <c r="L12" s="319">
        <f>'Bull Riding'!D24</f>
        <v>602.72800000000007</v>
      </c>
      <c r="M12" s="319">
        <f>'Bull Riding'!D25</f>
        <v>301.36</v>
      </c>
      <c r="N12" s="319">
        <f>'Bull Riding'!D26</f>
        <v>301.36</v>
      </c>
      <c r="O12" s="319"/>
      <c r="P12" s="319"/>
      <c r="Q12" s="320">
        <f>B12*15</f>
        <v>645</v>
      </c>
      <c r="R12" s="285">
        <f t="shared" si="0"/>
        <v>4305.1959999999999</v>
      </c>
      <c r="S12" s="286"/>
      <c r="T12" s="11"/>
      <c r="U12" s="11"/>
      <c r="V12" s="11"/>
      <c r="W12" s="287"/>
    </row>
    <row r="13" spans="1:23" s="288" customFormat="1" ht="13.95" customHeight="1" x14ac:dyDescent="0.3">
      <c r="A13" s="321" t="s">
        <v>69</v>
      </c>
      <c r="B13" s="322"/>
      <c r="C13" s="323"/>
      <c r="D13" s="323"/>
      <c r="E13" s="323"/>
      <c r="F13" s="323"/>
      <c r="G13" s="323"/>
      <c r="H13" s="323">
        <f>'Bull Riding'!G18</f>
        <v>2152.6</v>
      </c>
      <c r="I13" s="324">
        <f>'Bull Riding'!I21</f>
        <v>624.25399999999991</v>
      </c>
      <c r="J13" s="324">
        <f>'Bull Riding'!I22</f>
        <v>516.62399999999991</v>
      </c>
      <c r="K13" s="324">
        <f>'Bull Riding'!I23</f>
        <v>408.99399999999997</v>
      </c>
      <c r="L13" s="324">
        <f>'Bull Riding'!I24</f>
        <v>301.36400000000003</v>
      </c>
      <c r="M13" s="324">
        <f>'Bull Riding'!I25</f>
        <v>193.73399999999998</v>
      </c>
      <c r="N13" s="324">
        <f>'Bull Riding'!I26</f>
        <v>107.63</v>
      </c>
      <c r="O13" s="324"/>
      <c r="P13" s="324"/>
      <c r="Q13" s="325"/>
      <c r="R13" s="285">
        <f t="shared" si="0"/>
        <v>2152.5999999999995</v>
      </c>
      <c r="S13" s="286"/>
      <c r="T13" s="11"/>
      <c r="U13" s="11"/>
      <c r="V13" s="11"/>
      <c r="W13" s="287"/>
    </row>
    <row r="14" spans="1:23" s="288" customFormat="1" ht="13.95" customHeight="1" thickBot="1" x14ac:dyDescent="0.35">
      <c r="A14" s="326" t="s">
        <v>139</v>
      </c>
      <c r="B14" s="327"/>
      <c r="C14" s="328"/>
      <c r="D14" s="329"/>
      <c r="E14" s="329"/>
      <c r="F14" s="329"/>
      <c r="G14" s="329"/>
      <c r="H14" s="329">
        <f>'Bull Riding'!L18</f>
        <v>4305.2</v>
      </c>
      <c r="I14" s="330">
        <f>'Bull Riding'!N21</f>
        <v>1248.5079999999998</v>
      </c>
      <c r="J14" s="330">
        <f>'Bull Riding'!N22</f>
        <v>1033.2479999999998</v>
      </c>
      <c r="K14" s="330">
        <f>'Bull Riding'!N23</f>
        <v>817.98799999999994</v>
      </c>
      <c r="L14" s="330">
        <f>'Bull Riding'!N24</f>
        <v>495.1</v>
      </c>
      <c r="M14" s="330">
        <f>'Bull Riding'!N25</f>
        <v>495.1</v>
      </c>
      <c r="N14" s="330">
        <f>'Bull Riding'!N26</f>
        <v>107.63</v>
      </c>
      <c r="O14" s="330"/>
      <c r="P14" s="330"/>
      <c r="Q14" s="331"/>
      <c r="R14" s="285">
        <f t="shared" si="0"/>
        <v>4197.5739999999987</v>
      </c>
      <c r="S14" s="286"/>
      <c r="T14" s="11"/>
      <c r="U14" s="11"/>
      <c r="V14" s="11"/>
      <c r="W14" s="287"/>
    </row>
    <row r="15" spans="1:23" s="288" customFormat="1" ht="13.95" customHeight="1" x14ac:dyDescent="0.3">
      <c r="A15" s="332" t="s">
        <v>70</v>
      </c>
      <c r="B15" s="300">
        <f>'Steer Wrestling'!C5</f>
        <v>36</v>
      </c>
      <c r="C15" s="301">
        <f>'Steer Wrestling'!C6</f>
        <v>150</v>
      </c>
      <c r="D15" s="301">
        <f>'Steer Wrestling'!E6</f>
        <v>5400</v>
      </c>
      <c r="E15" s="301">
        <f>'Steer Wrestling'!E8:F8</f>
        <v>5000</v>
      </c>
      <c r="F15" s="301">
        <v>1052</v>
      </c>
      <c r="G15" s="301">
        <f>'Steer Wrestling'!E12</f>
        <v>624</v>
      </c>
      <c r="H15" s="301">
        <f>'Steer Wrestling'!B18</f>
        <v>3910.4</v>
      </c>
      <c r="I15" s="302">
        <f>'Steer Wrestling'!D21</f>
        <v>1134.0159999999998</v>
      </c>
      <c r="J15" s="302">
        <f>'Steer Wrestling'!D22</f>
        <v>938.49599999999998</v>
      </c>
      <c r="K15" s="302">
        <f>'Steer Wrestling'!D23</f>
        <v>742.976</v>
      </c>
      <c r="L15" s="302">
        <f>'Steer Wrestling'!D24</f>
        <v>547.45600000000002</v>
      </c>
      <c r="M15" s="302">
        <f>'Steer Wrestling'!D25</f>
        <v>351.93599999999998</v>
      </c>
      <c r="N15" s="302">
        <f>'Steer Wrestling'!D26</f>
        <v>195.52</v>
      </c>
      <c r="O15" s="302">
        <f>'Steer Wrestling'!D27</f>
        <v>0</v>
      </c>
      <c r="P15" s="302">
        <f>'Steer Wrestling'!D28</f>
        <v>0</v>
      </c>
      <c r="Q15" s="303">
        <f>B15*15</f>
        <v>540</v>
      </c>
      <c r="R15" s="285">
        <f t="shared" si="0"/>
        <v>3910.4</v>
      </c>
      <c r="S15" s="286"/>
      <c r="T15" s="11"/>
      <c r="U15" s="11"/>
      <c r="V15" s="11"/>
      <c r="W15" s="287"/>
    </row>
    <row r="16" spans="1:23" s="288" customFormat="1" ht="13.95" customHeight="1" x14ac:dyDescent="0.3">
      <c r="A16" s="304" t="s">
        <v>71</v>
      </c>
      <c r="B16" s="305"/>
      <c r="C16" s="306"/>
      <c r="D16" s="306"/>
      <c r="E16" s="306"/>
      <c r="F16" s="306"/>
      <c r="G16" s="306"/>
      <c r="H16" s="306">
        <f>'Steer Wrestling'!G18</f>
        <v>1955.2</v>
      </c>
      <c r="I16" s="307">
        <f>'Steer Wrestling'!I21</f>
        <v>782.08</v>
      </c>
      <c r="J16" s="307">
        <f>'Steer Wrestling'!I22</f>
        <v>586.55999999999995</v>
      </c>
      <c r="K16" s="307">
        <f>'Steer Wrestling'!I23</f>
        <v>391.04</v>
      </c>
      <c r="L16" s="307">
        <f>'Steer Wrestling'!I24</f>
        <v>195.52</v>
      </c>
      <c r="M16" s="307">
        <f>'Steer Wrestling'!I25</f>
        <v>0</v>
      </c>
      <c r="N16" s="307">
        <f>'Steer Wrestling'!I26</f>
        <v>0</v>
      </c>
      <c r="O16" s="307"/>
      <c r="P16" s="307"/>
      <c r="Q16" s="308"/>
      <c r="R16" s="285">
        <f t="shared" si="0"/>
        <v>1955.1999999999998</v>
      </c>
      <c r="S16" s="286"/>
      <c r="T16" s="11"/>
      <c r="U16" s="11"/>
      <c r="V16" s="11"/>
      <c r="W16" s="287"/>
    </row>
    <row r="17" spans="1:23" s="288" customFormat="1" ht="13.95" customHeight="1" thickBot="1" x14ac:dyDescent="0.35">
      <c r="A17" s="333" t="s">
        <v>140</v>
      </c>
      <c r="B17" s="334"/>
      <c r="C17" s="312"/>
      <c r="D17" s="312"/>
      <c r="E17" s="312"/>
      <c r="F17" s="312"/>
      <c r="G17" s="312"/>
      <c r="H17" s="312">
        <f>'Steer Wrestling'!L18</f>
        <v>3910.4</v>
      </c>
      <c r="I17" s="313">
        <f>'Steer Wrestling'!N21</f>
        <v>1134.0159999999998</v>
      </c>
      <c r="J17" s="313">
        <f>'Steer Wrestling'!N22</f>
        <v>938.49599999999998</v>
      </c>
      <c r="K17" s="313">
        <f>'Steer Wrestling'!N23</f>
        <v>742.976</v>
      </c>
      <c r="L17" s="313">
        <f>'Steer Wrestling'!N24</f>
        <v>547.45600000000002</v>
      </c>
      <c r="M17" s="313">
        <f>'Steer Wrestling'!N25</f>
        <v>351.93599999999998</v>
      </c>
      <c r="N17" s="313">
        <f>'Steer Wrestling'!N26</f>
        <v>195.52</v>
      </c>
      <c r="O17" s="313">
        <f>'Steer Wrestling'!N27</f>
        <v>0</v>
      </c>
      <c r="P17" s="313">
        <f>'Steer Wrestling'!N28</f>
        <v>0</v>
      </c>
      <c r="Q17" s="314"/>
      <c r="R17" s="285">
        <f t="shared" si="0"/>
        <v>3910.4</v>
      </c>
      <c r="S17" s="286"/>
      <c r="T17" s="11"/>
      <c r="U17" s="11"/>
      <c r="V17" s="11"/>
      <c r="W17" s="287"/>
    </row>
    <row r="18" spans="1:23" s="288" customFormat="1" ht="13.95" customHeight="1" x14ac:dyDescent="0.3">
      <c r="A18" s="315" t="s">
        <v>72</v>
      </c>
      <c r="B18" s="335">
        <f>'Tie Down Roping'!C5</f>
        <v>55</v>
      </c>
      <c r="C18" s="336">
        <v>71</v>
      </c>
      <c r="D18" s="336">
        <v>1420</v>
      </c>
      <c r="E18" s="336">
        <f>'Tie Down Roping'!E8:F8</f>
        <v>5000</v>
      </c>
      <c r="F18" s="336">
        <v>1620</v>
      </c>
      <c r="G18" s="336">
        <f>'Tie Down Roping'!E12</f>
        <v>795</v>
      </c>
      <c r="H18" s="336">
        <f>'Tie Down Roping'!B18</f>
        <v>4982</v>
      </c>
      <c r="I18" s="337">
        <f>'Tie Down Roping'!D21</f>
        <v>1444.78</v>
      </c>
      <c r="J18" s="337">
        <f>'Tie Down Roping'!D22</f>
        <v>1195.68</v>
      </c>
      <c r="K18" s="337">
        <f>'Tie Down Roping'!D23</f>
        <v>946.58</v>
      </c>
      <c r="L18" s="337">
        <f>'Tie Down Roping'!D24</f>
        <v>697.48</v>
      </c>
      <c r="M18" s="337">
        <f>'Tie Down Roping'!D25</f>
        <v>448.38</v>
      </c>
      <c r="N18" s="337">
        <f>'Tie Down Roping'!D26</f>
        <v>249.10000000000002</v>
      </c>
      <c r="O18" s="337">
        <f>'Tie Down Roping'!D27</f>
        <v>0</v>
      </c>
      <c r="P18" s="337">
        <f>'Tie Down Roping'!D28</f>
        <v>0</v>
      </c>
      <c r="Q18" s="338">
        <f>B18*15</f>
        <v>825</v>
      </c>
      <c r="R18" s="285">
        <f t="shared" si="0"/>
        <v>4982.0000000000009</v>
      </c>
      <c r="S18" s="286"/>
      <c r="T18" s="11"/>
      <c r="U18" s="11"/>
      <c r="V18" s="11"/>
      <c r="W18" s="287"/>
    </row>
    <row r="19" spans="1:23" s="288" customFormat="1" ht="13.95" customHeight="1" x14ac:dyDescent="0.3">
      <c r="A19" s="321" t="s">
        <v>73</v>
      </c>
      <c r="B19" s="322"/>
      <c r="C19" s="323"/>
      <c r="D19" s="323"/>
      <c r="E19" s="323"/>
      <c r="F19" s="323"/>
      <c r="G19" s="323"/>
      <c r="H19" s="323">
        <f>'Tie Down Roping'!G18</f>
        <v>2491</v>
      </c>
      <c r="I19" s="324">
        <f>'Tie Down Roping'!I21</f>
        <v>722.39</v>
      </c>
      <c r="J19" s="324">
        <f>'Tie Down Roping'!I22</f>
        <v>597.84</v>
      </c>
      <c r="K19" s="324">
        <f>'Tie Down Roping'!I23</f>
        <v>473.29</v>
      </c>
      <c r="L19" s="324">
        <f>'Tie Down Roping'!I24</f>
        <v>348.74</v>
      </c>
      <c r="M19" s="324">
        <f>'Tie Down Roping'!I25</f>
        <v>224.19</v>
      </c>
      <c r="N19" s="324">
        <f>'Tie Down Roping'!I26</f>
        <v>124.55000000000001</v>
      </c>
      <c r="O19" s="324"/>
      <c r="P19" s="324"/>
      <c r="Q19" s="325"/>
      <c r="R19" s="285">
        <f t="shared" si="0"/>
        <v>2491.0000000000005</v>
      </c>
      <c r="S19" s="286"/>
      <c r="T19" s="11"/>
      <c r="U19" s="11"/>
      <c r="V19" s="11"/>
      <c r="W19" s="287"/>
    </row>
    <row r="20" spans="1:23" s="288" customFormat="1" ht="13.95" customHeight="1" thickBot="1" x14ac:dyDescent="0.35">
      <c r="A20" s="339" t="s">
        <v>74</v>
      </c>
      <c r="B20" s="340"/>
      <c r="C20" s="329"/>
      <c r="D20" s="329"/>
      <c r="E20" s="329"/>
      <c r="F20" s="329"/>
      <c r="G20" s="329"/>
      <c r="H20" s="329">
        <f>'Tie Down Roping'!L18</f>
        <v>4982</v>
      </c>
      <c r="I20" s="330">
        <f>'Tie Down Roping'!N21</f>
        <v>1444.78</v>
      </c>
      <c r="J20" s="330">
        <f>'Tie Down Roping'!N22</f>
        <v>1195.68</v>
      </c>
      <c r="K20" s="330">
        <f>'Tie Down Roping'!N23</f>
        <v>946.58</v>
      </c>
      <c r="L20" s="330">
        <f>'Tie Down Roping'!N24</f>
        <v>697.48</v>
      </c>
      <c r="M20" s="330">
        <f>'Tie Down Roping'!N25</f>
        <v>448.38</v>
      </c>
      <c r="N20" s="330">
        <f>'Tie Down Roping'!N26</f>
        <v>249.10000000000002</v>
      </c>
      <c r="O20" s="330">
        <f>'Tie Down Roping'!N27</f>
        <v>0</v>
      </c>
      <c r="P20" s="330">
        <f>'Tie Down Roping'!N28</f>
        <v>0</v>
      </c>
      <c r="Q20" s="331"/>
      <c r="R20" s="285">
        <f t="shared" si="0"/>
        <v>4982.0000000000009</v>
      </c>
      <c r="S20" s="286"/>
      <c r="T20" s="11"/>
      <c r="U20" s="11"/>
      <c r="V20" s="11"/>
      <c r="W20" s="287"/>
    </row>
    <row r="21" spans="1:23" s="288" customFormat="1" ht="13.95" customHeight="1" x14ac:dyDescent="0.3">
      <c r="A21" s="332" t="s">
        <v>75</v>
      </c>
      <c r="B21" s="300">
        <f>Breakaway!C5</f>
        <v>75</v>
      </c>
      <c r="C21" s="301">
        <v>71</v>
      </c>
      <c r="D21" s="301">
        <f>Breakaway!E6</f>
        <v>11250</v>
      </c>
      <c r="E21" s="301">
        <f>Breakaway!E8</f>
        <v>5000</v>
      </c>
      <c r="F21" s="301">
        <f>Breakaway!E10</f>
        <v>16250</v>
      </c>
      <c r="G21" s="301">
        <f>Breakaway!E12</f>
        <v>975</v>
      </c>
      <c r="H21" s="301">
        <f>Breakaway!B18</f>
        <v>6110</v>
      </c>
      <c r="I21" s="302">
        <f>Breakaway!D21</f>
        <v>1405.3</v>
      </c>
      <c r="J21" s="302">
        <f>Breakaway!D22</f>
        <v>1222</v>
      </c>
      <c r="K21" s="302">
        <f>Breakaway!D23</f>
        <v>1038.7</v>
      </c>
      <c r="L21" s="302">
        <f>Breakaway!D24</f>
        <v>855.40000000000009</v>
      </c>
      <c r="M21" s="302">
        <f>Breakaway!D25</f>
        <v>672.1</v>
      </c>
      <c r="N21" s="302">
        <f>Breakaway!D26</f>
        <v>397.15</v>
      </c>
      <c r="O21" s="302">
        <f>Breakaway!D27</f>
        <v>397.15</v>
      </c>
      <c r="P21" s="302">
        <f>Breakaway!D28</f>
        <v>122.2</v>
      </c>
      <c r="Q21" s="303">
        <f>B21*15</f>
        <v>1125</v>
      </c>
      <c r="R21" s="285">
        <f t="shared" si="0"/>
        <v>6109.9999999999991</v>
      </c>
      <c r="S21" s="286"/>
      <c r="T21" s="11"/>
      <c r="U21" s="11"/>
      <c r="V21" s="11"/>
      <c r="W21" s="287"/>
    </row>
    <row r="22" spans="1:23" s="288" customFormat="1" ht="13.95" customHeight="1" x14ac:dyDescent="0.3">
      <c r="A22" s="304" t="s">
        <v>76</v>
      </c>
      <c r="B22" s="305"/>
      <c r="C22" s="306"/>
      <c r="D22" s="306"/>
      <c r="E22" s="306"/>
      <c r="F22" s="306"/>
      <c r="G22" s="306"/>
      <c r="H22" s="306">
        <f>Breakaway!G18</f>
        <v>3055</v>
      </c>
      <c r="I22" s="307">
        <f>Breakaway!I21</f>
        <v>885.94999999999993</v>
      </c>
      <c r="J22" s="307">
        <f>Breakaway!I22</f>
        <v>733.19999999999993</v>
      </c>
      <c r="K22" s="307">
        <f>Breakaway!I23</f>
        <v>580.45000000000005</v>
      </c>
      <c r="L22" s="307">
        <f>Breakaway!I24</f>
        <v>427.70000000000005</v>
      </c>
      <c r="M22" s="307">
        <f>Breakaway!I25</f>
        <v>274.95</v>
      </c>
      <c r="N22" s="307">
        <f>Breakaway!I26</f>
        <v>152.75</v>
      </c>
      <c r="O22" s="307"/>
      <c r="P22" s="307"/>
      <c r="Q22" s="308"/>
      <c r="R22" s="285">
        <f t="shared" si="0"/>
        <v>3055</v>
      </c>
      <c r="S22" s="286"/>
      <c r="T22" s="11"/>
      <c r="U22" s="11"/>
      <c r="V22" s="11"/>
      <c r="W22" s="287"/>
    </row>
    <row r="23" spans="1:23" s="288" customFormat="1" ht="13.95" customHeight="1" thickBot="1" x14ac:dyDescent="0.35">
      <c r="A23" s="333" t="s">
        <v>77</v>
      </c>
      <c r="B23" s="334"/>
      <c r="C23" s="312"/>
      <c r="D23" s="312"/>
      <c r="E23" s="312"/>
      <c r="F23" s="312"/>
      <c r="G23" s="312"/>
      <c r="H23" s="312">
        <f>Breakaway!L18</f>
        <v>6110</v>
      </c>
      <c r="I23" s="313">
        <f>Breakaway!N21</f>
        <v>1405.3</v>
      </c>
      <c r="J23" s="313">
        <f>Breakaway!N22</f>
        <v>1222</v>
      </c>
      <c r="K23" s="313">
        <f>Breakaway!N23</f>
        <v>1038.7</v>
      </c>
      <c r="L23" s="313">
        <f>Breakaway!N24</f>
        <v>855.40000000000009</v>
      </c>
      <c r="M23" s="313">
        <f>Breakaway!N25</f>
        <v>672.1</v>
      </c>
      <c r="N23" s="313">
        <f>Breakaway!N26</f>
        <v>488.8</v>
      </c>
      <c r="O23" s="313">
        <f>Breakaway!N27</f>
        <v>305.5</v>
      </c>
      <c r="P23" s="313">
        <f>Breakaway!N28</f>
        <v>122.2</v>
      </c>
      <c r="Q23" s="314"/>
      <c r="R23" s="285">
        <f t="shared" si="0"/>
        <v>6110</v>
      </c>
      <c r="S23" s="286"/>
      <c r="T23" s="11"/>
      <c r="U23" s="11"/>
      <c r="V23" s="11"/>
      <c r="W23" s="287"/>
    </row>
    <row r="24" spans="1:23" s="288" customFormat="1" ht="13.95" customHeight="1" x14ac:dyDescent="0.3">
      <c r="A24" s="341" t="s">
        <v>78</v>
      </c>
      <c r="B24" s="342">
        <f>'Barrel Racing'!C5</f>
        <v>60</v>
      </c>
      <c r="C24" s="318">
        <v>100</v>
      </c>
      <c r="D24" s="318">
        <f>'Barrel Racing'!E6</f>
        <v>9000</v>
      </c>
      <c r="E24" s="318">
        <f>'Barrel Racing'!E8:F8</f>
        <v>5000</v>
      </c>
      <c r="F24" s="318">
        <f>'Barrel Racing'!E10</f>
        <v>14000</v>
      </c>
      <c r="G24" s="318">
        <f>'Barrel Racing'!E12</f>
        <v>840</v>
      </c>
      <c r="H24" s="318">
        <f>'Barrel Racing'!B18</f>
        <v>5264</v>
      </c>
      <c r="I24" s="319">
        <f>'Barrel Racing'!D21</f>
        <v>1210.72</v>
      </c>
      <c r="J24" s="319">
        <f>'Barrel Racing'!D22</f>
        <v>1052.8</v>
      </c>
      <c r="K24" s="319">
        <f>'Barrel Racing'!D23</f>
        <v>894.88000000000011</v>
      </c>
      <c r="L24" s="319">
        <f>'Barrel Racing'!D24</f>
        <v>736.96</v>
      </c>
      <c r="M24" s="319">
        <f>'Barrel Racing'!D25</f>
        <v>579.04</v>
      </c>
      <c r="N24" s="319">
        <f>'Barrel Racing'!D26</f>
        <v>421.12</v>
      </c>
      <c r="O24" s="319">
        <f>'Barrel Racing'!D27</f>
        <v>263.2</v>
      </c>
      <c r="P24" s="319">
        <f>'Barrel Racing'!D28</f>
        <v>105.28</v>
      </c>
      <c r="Q24" s="320">
        <f>B24*3</f>
        <v>180</v>
      </c>
      <c r="R24" s="285">
        <f t="shared" si="0"/>
        <v>5263.9999999999991</v>
      </c>
      <c r="S24" s="286"/>
      <c r="T24" s="11"/>
      <c r="U24" s="11"/>
      <c r="V24" s="11"/>
      <c r="W24" s="287"/>
    </row>
    <row r="25" spans="1:23" s="288" customFormat="1" ht="13.95" customHeight="1" x14ac:dyDescent="0.3">
      <c r="A25" s="321" t="s">
        <v>79</v>
      </c>
      <c r="B25" s="322"/>
      <c r="C25" s="323"/>
      <c r="D25" s="323"/>
      <c r="E25" s="323"/>
      <c r="F25" s="323"/>
      <c r="G25" s="323"/>
      <c r="H25" s="323">
        <f>'Barrel Racing'!G18</f>
        <v>2632</v>
      </c>
      <c r="I25" s="324">
        <f>'Barrel Racing'!I21</f>
        <v>763.28</v>
      </c>
      <c r="J25" s="324">
        <f>'Barrel Racing'!I22</f>
        <v>631.67999999999995</v>
      </c>
      <c r="K25" s="324">
        <f>'Barrel Racing'!I23</f>
        <v>500.08</v>
      </c>
      <c r="L25" s="324">
        <f>'Barrel Racing'!I24</f>
        <v>368.48</v>
      </c>
      <c r="M25" s="324">
        <f>'Barrel Racing'!I25</f>
        <v>236.88</v>
      </c>
      <c r="N25" s="324">
        <f>'Barrel Racing'!I26</f>
        <v>131.6</v>
      </c>
      <c r="O25" s="324"/>
      <c r="P25" s="324"/>
      <c r="Q25" s="325"/>
      <c r="R25" s="285">
        <f t="shared" si="0"/>
        <v>2632</v>
      </c>
      <c r="S25" s="286"/>
      <c r="T25" s="11"/>
      <c r="U25" s="11"/>
      <c r="V25" s="11"/>
      <c r="W25" s="287"/>
    </row>
    <row r="26" spans="1:23" s="288" customFormat="1" ht="13.95" customHeight="1" thickBot="1" x14ac:dyDescent="0.35">
      <c r="A26" s="326" t="s">
        <v>80</v>
      </c>
      <c r="B26" s="343"/>
      <c r="C26" s="344"/>
      <c r="D26" s="344"/>
      <c r="E26" s="344"/>
      <c r="F26" s="344"/>
      <c r="G26" s="344"/>
      <c r="H26" s="344">
        <f>'Barrel Racing'!L18</f>
        <v>5264</v>
      </c>
      <c r="I26" s="345">
        <f>'Barrel Racing'!N21</f>
        <v>1210.72</v>
      </c>
      <c r="J26" s="345">
        <f>'Barrel Racing'!N22</f>
        <v>1052.8</v>
      </c>
      <c r="K26" s="345">
        <f>'Barrel Racing'!N23</f>
        <v>894.88000000000011</v>
      </c>
      <c r="L26" s="345">
        <f>'Barrel Racing'!N24</f>
        <v>736.96</v>
      </c>
      <c r="M26" s="345">
        <f>'Barrel Racing'!N25</f>
        <v>579.04</v>
      </c>
      <c r="N26" s="345">
        <f>'Barrel Racing'!N26</f>
        <v>421.12</v>
      </c>
      <c r="O26" s="345">
        <f>'Barrel Racing'!N27</f>
        <v>263.2</v>
      </c>
      <c r="P26" s="345">
        <f>'Barrel Racing'!N28</f>
        <v>105.28</v>
      </c>
      <c r="Q26" s="346"/>
      <c r="R26" s="285">
        <f t="shared" si="0"/>
        <v>5263.9999999999991</v>
      </c>
      <c r="S26" s="286"/>
      <c r="T26" s="11"/>
      <c r="U26" s="11"/>
      <c r="V26" s="11"/>
      <c r="W26" s="287"/>
    </row>
    <row r="27" spans="1:23" s="288" customFormat="1" ht="13.95" customHeight="1" x14ac:dyDescent="0.3">
      <c r="A27" s="332" t="s">
        <v>81</v>
      </c>
      <c r="B27" s="347">
        <f>'TR Header'!C5</f>
        <v>129</v>
      </c>
      <c r="C27" s="348">
        <f>'TR Header'!C6</f>
        <v>150</v>
      </c>
      <c r="D27" s="348">
        <f>'TR Header'!E6</f>
        <v>19350</v>
      </c>
      <c r="E27" s="348">
        <f>'TR Header'!E8:F8</f>
        <v>5000</v>
      </c>
      <c r="F27" s="348">
        <f>'TR Header'!E10</f>
        <v>24350</v>
      </c>
      <c r="G27" s="348">
        <f>'TR Header'!E12</f>
        <v>1461</v>
      </c>
      <c r="H27" s="348">
        <f>'TR Header'!B18</f>
        <v>9155.6</v>
      </c>
      <c r="I27" s="349">
        <f>'TR Header'!D21</f>
        <v>2105.788</v>
      </c>
      <c r="J27" s="349">
        <f>'TR Header'!D22</f>
        <v>1831.1200000000001</v>
      </c>
      <c r="K27" s="349">
        <f>'TR Header'!D23</f>
        <v>1556.4520000000002</v>
      </c>
      <c r="L27" s="349">
        <f>'TR Header'!D24</f>
        <v>1281.7840000000001</v>
      </c>
      <c r="M27" s="349">
        <f>'TR Header'!D25</f>
        <v>1007.1160000000001</v>
      </c>
      <c r="N27" s="349">
        <f>'TR Header'!D26</f>
        <v>732.44800000000009</v>
      </c>
      <c r="O27" s="349">
        <f>'TR Header'!D27</f>
        <v>457.78000000000003</v>
      </c>
      <c r="P27" s="349">
        <f>'TR Header'!D28</f>
        <v>183.11200000000002</v>
      </c>
      <c r="Q27" s="350">
        <f>B27*15</f>
        <v>1935</v>
      </c>
      <c r="R27" s="285">
        <f t="shared" si="0"/>
        <v>9155.6</v>
      </c>
      <c r="S27" s="286"/>
      <c r="T27" s="115"/>
      <c r="U27" s="115"/>
      <c r="V27" s="115"/>
    </row>
    <row r="28" spans="1:23" s="288" customFormat="1" ht="13.95" customHeight="1" x14ac:dyDescent="0.3">
      <c r="A28" s="351" t="s">
        <v>82</v>
      </c>
      <c r="B28" s="352"/>
      <c r="C28" s="353"/>
      <c r="D28" s="353"/>
      <c r="E28" s="353"/>
      <c r="F28" s="353"/>
      <c r="G28" s="353"/>
      <c r="H28" s="353">
        <f>'TR Header'!G18</f>
        <v>4577.8</v>
      </c>
      <c r="I28" s="354">
        <f>'TR Header'!I21</f>
        <v>1327.5619999999999</v>
      </c>
      <c r="J28" s="354">
        <f>'TR Header'!I22</f>
        <v>1098.672</v>
      </c>
      <c r="K28" s="354">
        <f>'TR Header'!I23</f>
        <v>869.78200000000004</v>
      </c>
      <c r="L28" s="354">
        <f>'TR Header'!I24</f>
        <v>640.89200000000005</v>
      </c>
      <c r="M28" s="354">
        <f>'TR Header'!I25</f>
        <v>412.00200000000001</v>
      </c>
      <c r="N28" s="354">
        <f>'TR Header'!I26</f>
        <v>228.89000000000001</v>
      </c>
      <c r="O28" s="354">
        <f>'TR Header'!I27</f>
        <v>0</v>
      </c>
      <c r="P28" s="354">
        <f>'TR Header'!I28</f>
        <v>0</v>
      </c>
      <c r="Q28" s="355"/>
      <c r="R28" s="285">
        <f t="shared" si="0"/>
        <v>4577.8000000000011</v>
      </c>
      <c r="S28" s="286"/>
      <c r="T28" s="115"/>
      <c r="U28" s="115"/>
      <c r="V28" s="115"/>
    </row>
    <row r="29" spans="1:23" s="288" customFormat="1" ht="13.95" customHeight="1" thickBot="1" x14ac:dyDescent="0.35">
      <c r="A29" s="356" t="s">
        <v>83</v>
      </c>
      <c r="B29" s="357"/>
      <c r="C29" s="358"/>
      <c r="D29" s="358"/>
      <c r="E29" s="358"/>
      <c r="F29" s="358"/>
      <c r="G29" s="358"/>
      <c r="H29" s="358">
        <f>'TR Header'!L18</f>
        <v>9155.6</v>
      </c>
      <c r="I29" s="359">
        <f>'TR Header'!N21</f>
        <v>2105.788</v>
      </c>
      <c r="J29" s="359">
        <f>'TR Header'!N22</f>
        <v>1831.1200000000001</v>
      </c>
      <c r="K29" s="359">
        <f>'TR Header'!N23</f>
        <v>1556.4520000000002</v>
      </c>
      <c r="L29" s="359">
        <f>'TR Header'!N24</f>
        <v>1281.7840000000001</v>
      </c>
      <c r="M29" s="359">
        <f>'TR Header'!N25</f>
        <v>1007.1160000000001</v>
      </c>
      <c r="N29" s="359">
        <f>'TR Header'!N26</f>
        <v>732.44800000000009</v>
      </c>
      <c r="O29" s="359">
        <f>'TR Header'!N27</f>
        <v>457.78000000000003</v>
      </c>
      <c r="P29" s="359">
        <f>'TR Header'!N28</f>
        <v>183.11200000000002</v>
      </c>
      <c r="Q29" s="360"/>
      <c r="R29" s="285">
        <f t="shared" si="0"/>
        <v>9155.6</v>
      </c>
      <c r="S29" s="286"/>
      <c r="T29" s="115"/>
      <c r="U29" s="115"/>
      <c r="V29" s="115"/>
    </row>
    <row r="30" spans="1:23" s="288" customFormat="1" ht="13.95" customHeight="1" x14ac:dyDescent="0.3">
      <c r="A30" s="361" t="s">
        <v>84</v>
      </c>
      <c r="B30" s="362">
        <f>'TR Heeler'!C5</f>
        <v>129</v>
      </c>
      <c r="C30" s="363">
        <f>'TR Header'!C6</f>
        <v>150</v>
      </c>
      <c r="D30" s="363">
        <f>'TR Heeler'!E6</f>
        <v>19350</v>
      </c>
      <c r="E30" s="363">
        <f>'TR Heeler'!E8:F8</f>
        <v>5000</v>
      </c>
      <c r="F30" s="363">
        <f>'TR Heeler'!E10</f>
        <v>24350</v>
      </c>
      <c r="G30" s="363">
        <f>'TR Heeler'!E12</f>
        <v>1461</v>
      </c>
      <c r="H30" s="363">
        <f>'TR Heeler'!B18</f>
        <v>9155.6</v>
      </c>
      <c r="I30" s="364">
        <f>'TR Heeler'!D21</f>
        <v>2105.788</v>
      </c>
      <c r="J30" s="364">
        <f>'TR Heeler'!D22</f>
        <v>1831.1200000000001</v>
      </c>
      <c r="K30" s="364">
        <f>'TR Heeler'!D23</f>
        <v>1556.4520000000002</v>
      </c>
      <c r="L30" s="364">
        <f>'TR Heeler'!D24</f>
        <v>1281.7840000000001</v>
      </c>
      <c r="M30" s="364">
        <f>'TR Heeler'!D25</f>
        <v>1007.1160000000001</v>
      </c>
      <c r="N30" s="364">
        <f>'TR Heeler'!D26</f>
        <v>732.44800000000009</v>
      </c>
      <c r="O30" s="364">
        <f>'TR Heeler'!D27</f>
        <v>457.78000000000003</v>
      </c>
      <c r="P30" s="364">
        <f>'TR Heeler'!D28</f>
        <v>183.11200000000002</v>
      </c>
      <c r="Q30" s="365">
        <f>B30*15</f>
        <v>1935</v>
      </c>
      <c r="R30" s="285">
        <f t="shared" si="0"/>
        <v>9155.6</v>
      </c>
      <c r="S30" s="286"/>
      <c r="T30" s="115"/>
      <c r="U30" s="115"/>
      <c r="V30" s="115"/>
    </row>
    <row r="31" spans="1:23" s="288" customFormat="1" ht="13.95" customHeight="1" x14ac:dyDescent="0.3">
      <c r="A31" s="304" t="s">
        <v>85</v>
      </c>
      <c r="B31" s="366"/>
      <c r="C31" s="367"/>
      <c r="D31" s="367"/>
      <c r="E31" s="367"/>
      <c r="F31" s="367"/>
      <c r="G31" s="367"/>
      <c r="H31" s="367">
        <f>'TR Heeler'!G18</f>
        <v>4577.8</v>
      </c>
      <c r="I31" s="368">
        <f>'TR Heeler'!I21</f>
        <v>1327.5619999999999</v>
      </c>
      <c r="J31" s="368">
        <f>'TR Heeler'!I22</f>
        <v>1098.672</v>
      </c>
      <c r="K31" s="368">
        <f>'TR Heeler'!I23</f>
        <v>869.78200000000004</v>
      </c>
      <c r="L31" s="368">
        <f>'TR Heeler'!I24</f>
        <v>640.89200000000005</v>
      </c>
      <c r="M31" s="368">
        <f>'TR Heeler'!I25</f>
        <v>412.00200000000001</v>
      </c>
      <c r="N31" s="368">
        <f>'TR Heeler'!I26</f>
        <v>228.89000000000001</v>
      </c>
      <c r="O31" s="368">
        <f>'TR Heeler'!I27</f>
        <v>0</v>
      </c>
      <c r="P31" s="368">
        <f>'TR Heeler'!I28</f>
        <v>0</v>
      </c>
      <c r="Q31" s="369"/>
      <c r="R31" s="285">
        <f t="shared" si="0"/>
        <v>4577.8000000000011</v>
      </c>
      <c r="S31" s="286"/>
      <c r="T31" s="115"/>
      <c r="U31" s="115"/>
      <c r="V31" s="115"/>
    </row>
    <row r="32" spans="1:23" s="288" customFormat="1" ht="13.95" customHeight="1" thickBot="1" x14ac:dyDescent="0.35">
      <c r="A32" s="333" t="s">
        <v>86</v>
      </c>
      <c r="B32" s="370"/>
      <c r="C32" s="371"/>
      <c r="D32" s="371"/>
      <c r="E32" s="371"/>
      <c r="F32" s="371"/>
      <c r="G32" s="371"/>
      <c r="H32" s="371">
        <f>'TR Heeler'!L18</f>
        <v>9155.6</v>
      </c>
      <c r="I32" s="372">
        <f>'TR Heeler'!N21</f>
        <v>2105.788</v>
      </c>
      <c r="J32" s="372">
        <f>'TR Heeler'!N22</f>
        <v>1831.1200000000001</v>
      </c>
      <c r="K32" s="372">
        <f>'TR Heeler'!N23</f>
        <v>1556.4520000000002</v>
      </c>
      <c r="L32" s="372">
        <f>'TR Heeler'!N24</f>
        <v>1281.7840000000001</v>
      </c>
      <c r="M32" s="372">
        <f>'TR Heeler'!N25</f>
        <v>1007.1160000000001</v>
      </c>
      <c r="N32" s="372">
        <f>'TR Heeler'!N26</f>
        <v>732.44800000000009</v>
      </c>
      <c r="O32" s="372">
        <f>'TR Heeler'!N27</f>
        <v>457.78000000000003</v>
      </c>
      <c r="P32" s="372">
        <f>'TR Heeler'!N28</f>
        <v>183.11200000000002</v>
      </c>
      <c r="Q32" s="373"/>
      <c r="R32" s="285">
        <f t="shared" si="0"/>
        <v>9155.6</v>
      </c>
      <c r="S32" s="286"/>
      <c r="T32" s="115"/>
      <c r="U32" s="115"/>
      <c r="V32" s="115"/>
    </row>
    <row r="33" spans="1:28" s="288" customFormat="1" ht="13.95" customHeight="1" x14ac:dyDescent="0.45">
      <c r="A33" s="375" t="s">
        <v>87</v>
      </c>
      <c r="B33" s="133">
        <f>'Jr. Breakaway'!C5</f>
        <v>33</v>
      </c>
      <c r="C33" s="116">
        <f>'Jr. Breakaway'!C6</f>
        <v>100</v>
      </c>
      <c r="D33" s="116">
        <f>'Jr. Breakaway'!E6</f>
        <v>3300</v>
      </c>
      <c r="E33" s="116">
        <f>'Jr. Breakaway'!E8:F8</f>
        <v>3000</v>
      </c>
      <c r="F33" s="116">
        <f>'Jr. Breakaway'!E10</f>
        <v>6300</v>
      </c>
      <c r="G33" s="116">
        <f>'Jr. Breakaway'!E12</f>
        <v>378</v>
      </c>
      <c r="H33" s="116">
        <f>'Jr. Breakaway'!B18</f>
        <v>2368.8000000000002</v>
      </c>
      <c r="I33" s="120">
        <f>'Jr. Breakaway'!D21</f>
        <v>686.952</v>
      </c>
      <c r="J33" s="120">
        <f>'Jr. Breakaway'!D22</f>
        <v>568.51200000000006</v>
      </c>
      <c r="K33" s="120">
        <f>'Jr. Breakaway'!D23</f>
        <v>450.07200000000006</v>
      </c>
      <c r="L33" s="120">
        <f>'Jr. Breakaway'!D24</f>
        <v>331.63200000000006</v>
      </c>
      <c r="M33" s="120">
        <f>'Jr. Breakaway'!D25</f>
        <v>213.19200000000001</v>
      </c>
      <c r="N33" s="120">
        <f>'Jr. Breakaway'!D26</f>
        <v>118.44000000000001</v>
      </c>
      <c r="O33" s="120"/>
      <c r="P33" s="120"/>
      <c r="Q33" s="376">
        <f>B33*15</f>
        <v>495</v>
      </c>
      <c r="R33" s="285">
        <f t="shared" si="0"/>
        <v>2368.8000000000002</v>
      </c>
      <c r="S33" s="286"/>
      <c r="T33" s="115"/>
      <c r="U33" s="115"/>
      <c r="V33" s="503"/>
      <c r="W33" s="503"/>
      <c r="X33" s="503"/>
      <c r="Y33" s="503"/>
      <c r="Z33" s="503"/>
      <c r="AA33" s="503"/>
    </row>
    <row r="34" spans="1:28" s="288" customFormat="1" ht="13.95" customHeight="1" x14ac:dyDescent="0.45">
      <c r="A34" s="377" t="s">
        <v>88</v>
      </c>
      <c r="B34" s="134"/>
      <c r="C34" s="118"/>
      <c r="D34" s="118"/>
      <c r="E34" s="118"/>
      <c r="F34" s="118"/>
      <c r="G34" s="118"/>
      <c r="H34" s="118">
        <f>'Jr. Breakaway'!G18</f>
        <v>1184.4000000000001</v>
      </c>
      <c r="I34" s="121">
        <f>'Jr. Breakaway'!I21</f>
        <v>473.76000000000005</v>
      </c>
      <c r="J34" s="121">
        <f>'Jr. Breakaway'!I22</f>
        <v>355.32</v>
      </c>
      <c r="K34" s="121">
        <f>'Jr. Breakaway'!I23</f>
        <v>236.88000000000002</v>
      </c>
      <c r="L34" s="121">
        <f>'Jr. Breakaway'!I24</f>
        <v>118.44000000000001</v>
      </c>
      <c r="M34" s="121"/>
      <c r="N34" s="121"/>
      <c r="O34" s="121"/>
      <c r="P34" s="121"/>
      <c r="Q34" s="378"/>
      <c r="R34" s="285">
        <f t="shared" si="0"/>
        <v>1184.4000000000001</v>
      </c>
      <c r="S34" s="286"/>
      <c r="T34" s="115"/>
      <c r="U34" s="115"/>
      <c r="V34" s="114"/>
      <c r="W34" s="114"/>
      <c r="X34" s="114"/>
      <c r="Y34" s="114"/>
      <c r="Z34" s="114"/>
      <c r="AA34" s="114"/>
    </row>
    <row r="35" spans="1:28" s="288" customFormat="1" ht="13.95" customHeight="1" thickBot="1" x14ac:dyDescent="0.5">
      <c r="A35" s="379" t="s">
        <v>89</v>
      </c>
      <c r="B35" s="135"/>
      <c r="C35" s="117"/>
      <c r="D35" s="117"/>
      <c r="E35" s="117"/>
      <c r="F35" s="117"/>
      <c r="G35" s="117"/>
      <c r="H35" s="117">
        <f>'Jr. Breakaway'!L18</f>
        <v>2368.8000000000002</v>
      </c>
      <c r="I35" s="122">
        <f>'Jr. Breakaway'!N21</f>
        <v>686.952</v>
      </c>
      <c r="J35" s="122">
        <f>'Jr. Breakaway'!N22</f>
        <v>568.51200000000006</v>
      </c>
      <c r="K35" s="122">
        <f>'Jr. Breakaway'!N23</f>
        <v>450.07200000000006</v>
      </c>
      <c r="L35" s="122">
        <f>'Jr. Breakaway'!N24</f>
        <v>331.63200000000006</v>
      </c>
      <c r="M35" s="122">
        <f>'Jr. Breakaway'!N25</f>
        <v>213.19200000000001</v>
      </c>
      <c r="N35" s="122">
        <f>'Jr. Breakaway'!N26</f>
        <v>118.44000000000001</v>
      </c>
      <c r="O35" s="122"/>
      <c r="P35" s="122"/>
      <c r="Q35" s="380"/>
      <c r="R35" s="285">
        <f t="shared" si="0"/>
        <v>2368.8000000000002</v>
      </c>
      <c r="S35" s="286"/>
      <c r="T35" s="115"/>
      <c r="U35" s="115"/>
      <c r="V35" s="114"/>
      <c r="W35" s="114"/>
      <c r="X35" s="114"/>
      <c r="Y35" s="114"/>
      <c r="Z35" s="114"/>
      <c r="AA35" s="114"/>
    </row>
    <row r="36" spans="1:28" s="374" customFormat="1" ht="13.95" customHeight="1" x14ac:dyDescent="0.3">
      <c r="A36" s="381" t="s">
        <v>90</v>
      </c>
      <c r="B36" s="136">
        <f>'Jr. Barrel Racing'!C5</f>
        <v>28</v>
      </c>
      <c r="C36" s="123">
        <f>'Jr. Bull Riding'!C6</f>
        <v>100</v>
      </c>
      <c r="D36" s="123">
        <f>'Jr. Barrel Racing'!E6</f>
        <v>2800</v>
      </c>
      <c r="E36" s="123">
        <f>'Jr. Barrel Racing'!E8:F8</f>
        <v>3000</v>
      </c>
      <c r="F36" s="123">
        <f>'Jr. Barrel Racing'!E10</f>
        <v>5800</v>
      </c>
      <c r="G36" s="123">
        <f>'Jr. Barrel Racing'!E12</f>
        <v>348</v>
      </c>
      <c r="H36" s="123">
        <f>'Jr. Barrel Racing'!B18</f>
        <v>2180.8000000000002</v>
      </c>
      <c r="I36" s="124">
        <f>'Jr. Barrel Racing'!D21</f>
        <v>632.43200000000002</v>
      </c>
      <c r="J36" s="124">
        <f>'Jr. Barrel Racing'!D22</f>
        <v>523.39200000000005</v>
      </c>
      <c r="K36" s="124">
        <f>'Jr. Barrel Racing'!D23</f>
        <v>414.35200000000003</v>
      </c>
      <c r="L36" s="124">
        <f>'Jr. Barrel Racing'!D24</f>
        <v>305.31200000000007</v>
      </c>
      <c r="M36" s="124">
        <f>'Jr. Barrel Racing'!D25</f>
        <v>196.27200000000002</v>
      </c>
      <c r="N36" s="124">
        <f>'Jr. Barrel Racing'!D26</f>
        <v>109.04000000000002</v>
      </c>
      <c r="O36" s="124"/>
      <c r="P36" s="124"/>
      <c r="Q36" s="382">
        <f>B36*3</f>
        <v>84</v>
      </c>
      <c r="R36" s="285">
        <f t="shared" si="0"/>
        <v>2180.8000000000002</v>
      </c>
      <c r="S36" s="286"/>
      <c r="T36" s="119"/>
      <c r="U36" s="119"/>
      <c r="V36" s="119"/>
      <c r="W36" s="119"/>
      <c r="X36" s="119"/>
      <c r="Y36" s="119"/>
      <c r="Z36" s="119"/>
      <c r="AA36" s="119"/>
      <c r="AB36" s="119"/>
    </row>
    <row r="37" spans="1:28" s="374" customFormat="1" ht="13.95" customHeight="1" x14ac:dyDescent="0.3">
      <c r="A37" s="383" t="s">
        <v>90</v>
      </c>
      <c r="B37" s="137"/>
      <c r="C37" s="125"/>
      <c r="D37" s="125"/>
      <c r="E37" s="125"/>
      <c r="F37" s="125"/>
      <c r="G37" s="125"/>
      <c r="H37" s="125">
        <f>'Jr. Barrel Racing'!G18</f>
        <v>1090.4000000000001</v>
      </c>
      <c r="I37" s="126">
        <f>'Jr. Barrel Racing'!I21</f>
        <v>436.16000000000008</v>
      </c>
      <c r="J37" s="126">
        <f>'Jr. Barrel Racing'!I22</f>
        <v>327.12</v>
      </c>
      <c r="K37" s="126">
        <f>'Jr. Barrel Racing'!I23</f>
        <v>218.08000000000004</v>
      </c>
      <c r="L37" s="126">
        <f>'Jr. Barrel Racing'!I24</f>
        <v>109.04000000000002</v>
      </c>
      <c r="M37" s="126"/>
      <c r="N37" s="126"/>
      <c r="O37" s="126"/>
      <c r="P37" s="126"/>
      <c r="Q37" s="384"/>
      <c r="R37" s="285">
        <f t="shared" si="0"/>
        <v>1090.4000000000001</v>
      </c>
      <c r="S37" s="286"/>
      <c r="T37" s="119"/>
      <c r="U37" s="119"/>
      <c r="V37" s="119"/>
      <c r="W37" s="119"/>
      <c r="X37" s="119"/>
      <c r="Y37" s="119"/>
      <c r="Z37" s="119"/>
      <c r="AA37" s="119"/>
      <c r="AB37" s="119"/>
    </row>
    <row r="38" spans="1:28" s="374" customFormat="1" ht="13.95" customHeight="1" thickBot="1" x14ac:dyDescent="0.35">
      <c r="A38" s="385" t="s">
        <v>142</v>
      </c>
      <c r="B38" s="138"/>
      <c r="C38" s="127"/>
      <c r="D38" s="127"/>
      <c r="E38" s="127"/>
      <c r="F38" s="127"/>
      <c r="G38" s="127"/>
      <c r="H38" s="127">
        <f>'Jr. Barrel Racing'!L18</f>
        <v>2180.8000000000002</v>
      </c>
      <c r="I38" s="128">
        <f>'Jr. Barrel Racing'!N21</f>
        <v>632.43200000000002</v>
      </c>
      <c r="J38" s="128">
        <f>'Jr. Barrel Racing'!N22</f>
        <v>523.39200000000005</v>
      </c>
      <c r="K38" s="128">
        <f>'Jr. Barrel Racing'!N23</f>
        <v>414.35200000000003</v>
      </c>
      <c r="L38" s="128">
        <f>'Jr. Barrel Racing'!N24</f>
        <v>305.31200000000007</v>
      </c>
      <c r="M38" s="128">
        <f>'Jr. Barrel Racing'!N25</f>
        <v>196.27200000000002</v>
      </c>
      <c r="N38" s="128">
        <f>'Jr. Barrel Racing'!N26</f>
        <v>109.04000000000002</v>
      </c>
      <c r="O38" s="128"/>
      <c r="P38" s="128"/>
      <c r="Q38" s="386"/>
      <c r="R38" s="285">
        <f t="shared" si="0"/>
        <v>2180.8000000000002</v>
      </c>
      <c r="S38" s="286"/>
      <c r="T38" s="119"/>
      <c r="U38" s="119"/>
      <c r="V38" s="119"/>
      <c r="W38" s="119"/>
      <c r="X38" s="119"/>
      <c r="Y38" s="119"/>
      <c r="Z38" s="119"/>
      <c r="AA38" s="119"/>
      <c r="AB38" s="119"/>
    </row>
    <row r="39" spans="1:28" s="288" customFormat="1" ht="13.95" customHeight="1" x14ac:dyDescent="0.45">
      <c r="A39" s="375" t="s">
        <v>92</v>
      </c>
      <c r="B39" s="133">
        <f>'Jr. Bull Riding'!C5</f>
        <v>8</v>
      </c>
      <c r="C39" s="116">
        <f>'Jr. Bull Riding'!C6</f>
        <v>100</v>
      </c>
      <c r="D39" s="116">
        <f>'Jr. Bull Riding'!E6</f>
        <v>800</v>
      </c>
      <c r="E39" s="116">
        <f>'Jr. Bull Riding'!E8:F8</f>
        <v>3000</v>
      </c>
      <c r="F39" s="116">
        <f>'Jr. Bull Riding'!E10</f>
        <v>3800</v>
      </c>
      <c r="G39" s="116">
        <f>'Jr. Bull Riding'!E12</f>
        <v>228</v>
      </c>
      <c r="H39" s="116">
        <f>'Jr. Bull Riding'!B18</f>
        <v>1428.8000000000002</v>
      </c>
      <c r="I39" s="120">
        <f>'Jr. Bull Riding'!D21</f>
        <v>571.5200000000001</v>
      </c>
      <c r="J39" s="120">
        <f>'Jr. Bull Riding'!D22</f>
        <v>428.64000000000004</v>
      </c>
      <c r="K39" s="120">
        <f>'Jr. Bull Riding'!D23</f>
        <v>285.76000000000005</v>
      </c>
      <c r="L39" s="120">
        <f>'Jr. Bull Riding'!D24</f>
        <v>142.88000000000002</v>
      </c>
      <c r="M39" s="120"/>
      <c r="N39" s="120"/>
      <c r="O39" s="120"/>
      <c r="P39" s="120"/>
      <c r="Q39" s="376">
        <f>B39*15</f>
        <v>120</v>
      </c>
      <c r="R39" s="285">
        <f t="shared" si="0"/>
        <v>1428.8000000000002</v>
      </c>
      <c r="S39" s="286"/>
      <c r="T39" s="115"/>
      <c r="U39" s="115"/>
      <c r="V39" s="114"/>
      <c r="W39" s="114"/>
      <c r="X39" s="114"/>
      <c r="Y39" s="114"/>
      <c r="Z39" s="114"/>
      <c r="AA39" s="114"/>
    </row>
    <row r="40" spans="1:28" s="288" customFormat="1" ht="13.95" customHeight="1" x14ac:dyDescent="0.45">
      <c r="A40" s="377" t="s">
        <v>93</v>
      </c>
      <c r="B40" s="134"/>
      <c r="C40" s="118"/>
      <c r="D40" s="118"/>
      <c r="E40" s="118"/>
      <c r="F40" s="118"/>
      <c r="G40" s="118"/>
      <c r="H40" s="118">
        <f>'Jr. Bull Riding'!G18</f>
        <v>714.40000000000009</v>
      </c>
      <c r="I40" s="121">
        <f>'Jr. Bull Riding'!I21</f>
        <v>285.76000000000005</v>
      </c>
      <c r="J40" s="121">
        <f>'Jr. Bull Riding'!I22</f>
        <v>214.32000000000002</v>
      </c>
      <c r="K40" s="121">
        <f>'Jr. Bull Riding'!I23</f>
        <v>142.88000000000002</v>
      </c>
      <c r="L40" s="121">
        <f>'Jr. Bull Riding'!I24</f>
        <v>71.440000000000012</v>
      </c>
      <c r="M40" s="121"/>
      <c r="N40" s="121"/>
      <c r="O40" s="121"/>
      <c r="P40" s="121"/>
      <c r="Q40" s="378"/>
      <c r="R40" s="285">
        <f t="shared" si="0"/>
        <v>714.40000000000009</v>
      </c>
      <c r="S40" s="286"/>
      <c r="T40" s="115"/>
      <c r="U40" s="115"/>
      <c r="V40" s="114"/>
      <c r="W40" s="114"/>
      <c r="X40" s="114"/>
      <c r="Y40" s="114"/>
      <c r="Z40" s="114"/>
      <c r="AA40" s="114"/>
    </row>
    <row r="41" spans="1:28" s="288" customFormat="1" ht="13.95" customHeight="1" thickBot="1" x14ac:dyDescent="0.5">
      <c r="A41" s="379" t="s">
        <v>94</v>
      </c>
      <c r="B41" s="135"/>
      <c r="C41" s="117"/>
      <c r="D41" s="117"/>
      <c r="E41" s="117"/>
      <c r="F41" s="117"/>
      <c r="G41" s="117"/>
      <c r="H41" s="117">
        <f>'Jr. Bull Riding'!L18</f>
        <v>1428.8000000000002</v>
      </c>
      <c r="I41" s="122">
        <f>'Jr. Bull Riding'!N21</f>
        <v>571.5200000000001</v>
      </c>
      <c r="J41" s="122">
        <f>'Jr. Bull Riding'!N22</f>
        <v>428.64000000000004</v>
      </c>
      <c r="K41" s="122">
        <f>'Jr. Bull Riding'!N23</f>
        <v>285.76000000000005</v>
      </c>
      <c r="L41" s="122">
        <f>'Jr. Bull Riding'!N24</f>
        <v>142.88000000000002</v>
      </c>
      <c r="M41" s="122"/>
      <c r="N41" s="122"/>
      <c r="O41" s="122"/>
      <c r="P41" s="122"/>
      <c r="Q41" s="380"/>
      <c r="R41" s="285">
        <f t="shared" si="0"/>
        <v>1428.8000000000002</v>
      </c>
      <c r="S41" s="286"/>
      <c r="T41" s="115"/>
      <c r="U41" s="115"/>
      <c r="V41" s="114"/>
      <c r="W41" s="114"/>
      <c r="X41" s="114"/>
      <c r="Y41" s="114"/>
      <c r="Z41" s="114"/>
      <c r="AA41" s="114"/>
    </row>
    <row r="42" spans="1:28" s="288" customFormat="1" ht="13.95" customHeight="1" x14ac:dyDescent="0.45">
      <c r="A42" s="381" t="s">
        <v>95</v>
      </c>
      <c r="B42" s="136">
        <f>'Sr. Breakaway'!C5</f>
        <v>52</v>
      </c>
      <c r="C42" s="123">
        <f>'Sr. Breakaway'!C6</f>
        <v>100</v>
      </c>
      <c r="D42" s="123">
        <f>'Sr. Breakaway'!E6</f>
        <v>5200</v>
      </c>
      <c r="E42" s="123">
        <f>'Sr. Breakaway'!E8:F8</f>
        <v>5000</v>
      </c>
      <c r="F42" s="123">
        <f>'Sr. Breakaway'!E10</f>
        <v>10200</v>
      </c>
      <c r="G42" s="123">
        <f>'Sr. Breakaway'!E12</f>
        <v>612</v>
      </c>
      <c r="H42" s="123">
        <f>'Sr. Breakaway'!B18</f>
        <v>3835.2000000000003</v>
      </c>
      <c r="I42" s="124">
        <f>'Sr. Breakaway'!D21</f>
        <v>1112.2080000000001</v>
      </c>
      <c r="J42" s="124">
        <f>'Sr. Breakaway'!D22</f>
        <v>920.44799999999998</v>
      </c>
      <c r="K42" s="124">
        <f>'Sr. Breakaway'!D23</f>
        <v>728.6880000000001</v>
      </c>
      <c r="L42" s="124">
        <f>'Sr. Breakaway'!D24</f>
        <v>536.92800000000011</v>
      </c>
      <c r="M42" s="124">
        <f>'Sr. Breakaway'!D25</f>
        <v>345.16800000000001</v>
      </c>
      <c r="N42" s="124">
        <f>'Sr. Breakaway'!D26</f>
        <v>191.76000000000002</v>
      </c>
      <c r="O42" s="124"/>
      <c r="P42" s="124"/>
      <c r="Q42" s="382">
        <f>B42*15</f>
        <v>780</v>
      </c>
      <c r="R42" s="285">
        <f t="shared" si="0"/>
        <v>3835.2000000000003</v>
      </c>
      <c r="S42" s="286"/>
      <c r="T42" s="115"/>
      <c r="U42" s="115"/>
      <c r="V42" s="114"/>
      <c r="W42" s="114"/>
      <c r="X42" s="114"/>
      <c r="Y42" s="114"/>
      <c r="Z42" s="114"/>
      <c r="AA42" s="114"/>
    </row>
    <row r="43" spans="1:28" s="288" customFormat="1" ht="13.95" customHeight="1" x14ac:dyDescent="0.45">
      <c r="A43" s="383" t="s">
        <v>96</v>
      </c>
      <c r="B43" s="137"/>
      <c r="C43" s="125"/>
      <c r="D43" s="125"/>
      <c r="E43" s="125"/>
      <c r="F43" s="125"/>
      <c r="G43" s="125"/>
      <c r="H43" s="125">
        <f>'Sr. Breakaway'!G18</f>
        <v>1917.6000000000001</v>
      </c>
      <c r="I43" s="126">
        <f>'Sr. Breakaway'!I21</f>
        <v>767.04000000000008</v>
      </c>
      <c r="J43" s="126">
        <f>'Sr. Breakaway'!I22</f>
        <v>575.28</v>
      </c>
      <c r="K43" s="126">
        <f>'Sr. Breakaway'!I23</f>
        <v>383.52000000000004</v>
      </c>
      <c r="L43" s="126">
        <f>'Sr. Breakaway'!I24</f>
        <v>191.76000000000002</v>
      </c>
      <c r="M43" s="126"/>
      <c r="N43" s="126"/>
      <c r="O43" s="126"/>
      <c r="P43" s="126"/>
      <c r="Q43" s="384"/>
      <c r="R43" s="285">
        <f t="shared" si="0"/>
        <v>1917.6000000000001</v>
      </c>
      <c r="S43" s="286"/>
      <c r="T43" s="115"/>
      <c r="U43" s="115"/>
      <c r="V43" s="114"/>
      <c r="W43" s="114"/>
      <c r="X43" s="114"/>
      <c r="Y43" s="114"/>
      <c r="Z43" s="114"/>
      <c r="AA43" s="114"/>
    </row>
    <row r="44" spans="1:28" s="288" customFormat="1" ht="13.95" customHeight="1" thickBot="1" x14ac:dyDescent="0.5">
      <c r="A44" s="385" t="s">
        <v>143</v>
      </c>
      <c r="B44" s="138"/>
      <c r="C44" s="127"/>
      <c r="D44" s="127"/>
      <c r="E44" s="127"/>
      <c r="F44" s="127"/>
      <c r="G44" s="127"/>
      <c r="H44" s="127">
        <f>'Sr. Breakaway'!L18</f>
        <v>3835.2000000000003</v>
      </c>
      <c r="I44" s="128">
        <f>'Sr. Breakaway'!N21</f>
        <v>1112.2080000000001</v>
      </c>
      <c r="J44" s="128">
        <f>'Sr. Breakaway'!N22</f>
        <v>920.44799999999998</v>
      </c>
      <c r="K44" s="128">
        <f>'Sr. Breakaway'!N23</f>
        <v>728.6880000000001</v>
      </c>
      <c r="L44" s="128">
        <f>'Sr. Breakaway'!N24</f>
        <v>536.92800000000011</v>
      </c>
      <c r="M44" s="128">
        <f>'Sr. Breakaway'!N25</f>
        <v>345.16800000000001</v>
      </c>
      <c r="N44" s="128">
        <f>'Sr. Breakaway'!N26</f>
        <v>191.76000000000002</v>
      </c>
      <c r="O44" s="128"/>
      <c r="P44" s="128"/>
      <c r="Q44" s="386"/>
      <c r="R44" s="285">
        <f t="shared" si="0"/>
        <v>3835.2000000000003</v>
      </c>
      <c r="S44" s="286"/>
      <c r="T44" s="115"/>
      <c r="U44" s="115"/>
      <c r="V44" s="114"/>
      <c r="W44" s="114"/>
      <c r="X44" s="114"/>
      <c r="Y44" s="114"/>
      <c r="Z44" s="114"/>
      <c r="AA44" s="114"/>
    </row>
    <row r="45" spans="1:28" s="288" customFormat="1" ht="13.95" customHeight="1" x14ac:dyDescent="0.45">
      <c r="A45" s="375" t="s">
        <v>97</v>
      </c>
      <c r="B45" s="133">
        <f>'Sr. TR Header'!C5</f>
        <v>61</v>
      </c>
      <c r="C45" s="116">
        <f>'Sr. TR Header'!C6</f>
        <v>100</v>
      </c>
      <c r="D45" s="116">
        <f>'Sr. TR Header'!E6</f>
        <v>6100</v>
      </c>
      <c r="E45" s="116">
        <f>'Sr. TR Header'!E8:F8</f>
        <v>5000</v>
      </c>
      <c r="F45" s="116">
        <f>'Sr. TR Header'!E10</f>
        <v>11100</v>
      </c>
      <c r="G45" s="116">
        <f>'Sr. TR Header'!E12</f>
        <v>666</v>
      </c>
      <c r="H45" s="116">
        <f>'Sr. TR Header'!B18</f>
        <v>4173.6000000000004</v>
      </c>
      <c r="I45" s="120">
        <f>'Sr. TR Header'!D21</f>
        <v>1210.3440000000001</v>
      </c>
      <c r="J45" s="120">
        <f>'Sr. TR Header'!D22</f>
        <v>1001.6640000000001</v>
      </c>
      <c r="K45" s="120">
        <f>'Sr. TR Header'!D23</f>
        <v>792.98400000000004</v>
      </c>
      <c r="L45" s="120">
        <f>'Sr. TR Header'!D24</f>
        <v>584.30400000000009</v>
      </c>
      <c r="M45" s="120">
        <f>'Sr. TR Header'!D25</f>
        <v>375.62400000000002</v>
      </c>
      <c r="N45" s="120">
        <f>'Sr. TR Header'!D26</f>
        <v>208.68000000000004</v>
      </c>
      <c r="O45" s="120"/>
      <c r="P45" s="120"/>
      <c r="Q45" s="376">
        <f>B45*15</f>
        <v>915</v>
      </c>
      <c r="R45" s="285">
        <f t="shared" si="0"/>
        <v>4173.6000000000004</v>
      </c>
      <c r="S45" s="286"/>
      <c r="T45" s="115"/>
      <c r="U45" s="115"/>
      <c r="V45" s="114"/>
      <c r="W45" s="114"/>
      <c r="X45" s="114"/>
      <c r="Y45" s="114"/>
      <c r="Z45" s="114"/>
      <c r="AA45" s="114"/>
    </row>
    <row r="46" spans="1:28" s="288" customFormat="1" ht="13.95" customHeight="1" x14ac:dyDescent="0.45">
      <c r="A46" s="377" t="s">
        <v>98</v>
      </c>
      <c r="B46" s="134"/>
      <c r="C46" s="118"/>
      <c r="D46" s="118"/>
      <c r="E46" s="118"/>
      <c r="F46" s="118"/>
      <c r="G46" s="118"/>
      <c r="H46" s="118">
        <f>'Sr. TR Header'!G18</f>
        <v>2086.8000000000002</v>
      </c>
      <c r="I46" s="121">
        <f>'Sr. TR Header'!I21</f>
        <v>605.17200000000003</v>
      </c>
      <c r="J46" s="121">
        <f>'Sr. TR Header'!I22</f>
        <v>500.83200000000005</v>
      </c>
      <c r="K46" s="121">
        <f>'Sr. TR Header'!I23</f>
        <v>396.49200000000002</v>
      </c>
      <c r="L46" s="121">
        <f>'Sr. TR Header'!I24</f>
        <v>292.15200000000004</v>
      </c>
      <c r="M46" s="121">
        <f>'Sr. TR Header'!I25</f>
        <v>187.81200000000001</v>
      </c>
      <c r="N46" s="121">
        <f>'Sr. TR Header'!I26</f>
        <v>104.34000000000002</v>
      </c>
      <c r="O46" s="121"/>
      <c r="P46" s="121"/>
      <c r="Q46" s="378"/>
      <c r="R46" s="285">
        <f t="shared" si="0"/>
        <v>2086.8000000000002</v>
      </c>
      <c r="S46" s="286"/>
      <c r="T46" s="115"/>
      <c r="U46" s="115"/>
      <c r="V46" s="114"/>
      <c r="W46" s="114"/>
      <c r="X46" s="114"/>
      <c r="Y46" s="114"/>
      <c r="Z46" s="114"/>
      <c r="AA46" s="114"/>
    </row>
    <row r="47" spans="1:28" s="288" customFormat="1" ht="13.95" customHeight="1" thickBot="1" x14ac:dyDescent="0.5">
      <c r="A47" s="387" t="s">
        <v>99</v>
      </c>
      <c r="B47" s="139"/>
      <c r="C47" s="129"/>
      <c r="D47" s="129"/>
      <c r="E47" s="129"/>
      <c r="F47" s="129"/>
      <c r="G47" s="129"/>
      <c r="H47" s="129">
        <f>'Sr. TR Header'!L18</f>
        <v>4173.6000000000004</v>
      </c>
      <c r="I47" s="130">
        <f>'Sr. TR Header'!N21</f>
        <v>1210.3440000000001</v>
      </c>
      <c r="J47" s="130">
        <f>'Sr. TR Header'!N22</f>
        <v>1001.6640000000001</v>
      </c>
      <c r="K47" s="130">
        <f>'Sr. TR Header'!N23</f>
        <v>792.98400000000004</v>
      </c>
      <c r="L47" s="130">
        <f>'Sr. TR Header'!N24</f>
        <v>584.30400000000009</v>
      </c>
      <c r="M47" s="130">
        <f>'Sr. TR Header'!N25</f>
        <v>375.62400000000002</v>
      </c>
      <c r="N47" s="130">
        <f>'Sr. TR Header'!N26</f>
        <v>208.68000000000004</v>
      </c>
      <c r="O47" s="130"/>
      <c r="P47" s="130"/>
      <c r="Q47" s="388"/>
      <c r="R47" s="285">
        <f t="shared" si="0"/>
        <v>4173.6000000000004</v>
      </c>
      <c r="S47" s="286"/>
      <c r="T47" s="115"/>
      <c r="U47" s="115"/>
      <c r="V47" s="114"/>
      <c r="W47" s="114"/>
      <c r="X47" s="114"/>
      <c r="Y47" s="114"/>
      <c r="Z47" s="114"/>
      <c r="AA47" s="114"/>
    </row>
    <row r="48" spans="1:28" s="288" customFormat="1" ht="13.95" customHeight="1" x14ac:dyDescent="0.45">
      <c r="A48" s="389" t="s">
        <v>100</v>
      </c>
      <c r="B48" s="140">
        <f>'Sr. TR Heeler'!C5</f>
        <v>61</v>
      </c>
      <c r="C48" s="131">
        <f>'Sr. TR Heeler'!C6</f>
        <v>100</v>
      </c>
      <c r="D48" s="131">
        <f>'Sr. TR Heeler'!E6</f>
        <v>6100</v>
      </c>
      <c r="E48" s="131">
        <f>'Sr. TR Heeler'!E8:F8</f>
        <v>5000</v>
      </c>
      <c r="F48" s="131">
        <f>'Sr. TR Heeler'!E10</f>
        <v>11100</v>
      </c>
      <c r="G48" s="131">
        <f>'Sr. TR Heeler'!E12</f>
        <v>666</v>
      </c>
      <c r="H48" s="131">
        <f>'Sr. TR Heeler'!B18</f>
        <v>4173.6000000000004</v>
      </c>
      <c r="I48" s="132">
        <f>'Sr. TR Heeler'!D21</f>
        <v>1210.3440000000001</v>
      </c>
      <c r="J48" s="132">
        <f>'Sr. TR Heeler'!D22</f>
        <v>1001.6640000000001</v>
      </c>
      <c r="K48" s="132">
        <f>'Sr. TR Heeler'!D23</f>
        <v>792.98400000000004</v>
      </c>
      <c r="L48" s="132">
        <f>'Sr. TR Heeler'!D24</f>
        <v>584.30400000000009</v>
      </c>
      <c r="M48" s="132">
        <f>'Sr. TR Heeler'!D25</f>
        <v>375.62400000000002</v>
      </c>
      <c r="N48" s="132">
        <f>'Sr. TR Heeler'!D26</f>
        <v>208.68000000000004</v>
      </c>
      <c r="O48" s="132"/>
      <c r="P48" s="132"/>
      <c r="Q48" s="390">
        <f>B48*15</f>
        <v>915</v>
      </c>
      <c r="R48" s="285">
        <f t="shared" si="0"/>
        <v>4173.6000000000004</v>
      </c>
      <c r="S48" s="286"/>
      <c r="T48" s="115"/>
      <c r="U48" s="115"/>
      <c r="V48" s="114"/>
      <c r="W48" s="114"/>
      <c r="X48" s="114"/>
      <c r="Y48" s="114"/>
      <c r="Z48" s="114"/>
      <c r="AA48" s="114"/>
    </row>
    <row r="49" spans="1:27" s="288" customFormat="1" ht="13.95" customHeight="1" x14ac:dyDescent="0.45">
      <c r="A49" s="377" t="s">
        <v>101</v>
      </c>
      <c r="B49" s="134"/>
      <c r="C49" s="118"/>
      <c r="D49" s="118"/>
      <c r="E49" s="118"/>
      <c r="F49" s="118"/>
      <c r="G49" s="118"/>
      <c r="H49" s="118">
        <f>'Sr. TR Heeler'!G18</f>
        <v>2086.8000000000002</v>
      </c>
      <c r="I49" s="121">
        <f>'Sr. TR Heeler'!I21</f>
        <v>605.17200000000003</v>
      </c>
      <c r="J49" s="121">
        <f>'Sr. TR Heeler'!I22</f>
        <v>500.83200000000005</v>
      </c>
      <c r="K49" s="121">
        <f>'Sr. TR Heeler'!I23</f>
        <v>396.49200000000002</v>
      </c>
      <c r="L49" s="121">
        <f>'Sr. TR Heeler'!I24</f>
        <v>292.15200000000004</v>
      </c>
      <c r="M49" s="121">
        <f>'Sr. TR Heeler'!I25</f>
        <v>187.81200000000001</v>
      </c>
      <c r="N49" s="121">
        <f>'Sr. TR Heeler'!I26</f>
        <v>104.34000000000002</v>
      </c>
      <c r="O49" s="121"/>
      <c r="P49" s="121"/>
      <c r="Q49" s="378"/>
      <c r="R49" s="285">
        <f t="shared" si="0"/>
        <v>2086.8000000000002</v>
      </c>
      <c r="S49" s="286"/>
      <c r="T49" s="115"/>
      <c r="U49" s="115"/>
      <c r="V49" s="114"/>
      <c r="W49" s="114"/>
      <c r="X49" s="114"/>
      <c r="Y49" s="114"/>
      <c r="Z49" s="114"/>
      <c r="AA49" s="114"/>
    </row>
    <row r="50" spans="1:27" s="288" customFormat="1" ht="13.95" customHeight="1" thickBot="1" x14ac:dyDescent="0.5">
      <c r="A50" s="379" t="s">
        <v>102</v>
      </c>
      <c r="B50" s="135"/>
      <c r="C50" s="117"/>
      <c r="D50" s="117"/>
      <c r="E50" s="117"/>
      <c r="F50" s="117"/>
      <c r="G50" s="117"/>
      <c r="H50" s="117">
        <f>'Sr. TR Heeler'!L18</f>
        <v>4173.6000000000004</v>
      </c>
      <c r="I50" s="122">
        <f>'Sr. TR Heeler'!N21</f>
        <v>1210.3440000000001</v>
      </c>
      <c r="J50" s="122">
        <f>'Sr. TR Heeler'!N22</f>
        <v>1001.6640000000001</v>
      </c>
      <c r="K50" s="122">
        <f>'Sr. TR Heeler'!N23</f>
        <v>792.98400000000004</v>
      </c>
      <c r="L50" s="122">
        <f>'Sr. TR Heeler'!N24</f>
        <v>584.30400000000009</v>
      </c>
      <c r="M50" s="122">
        <f>'Sr. TR Heeler'!N25</f>
        <v>375.62400000000002</v>
      </c>
      <c r="N50" s="122">
        <f>'Sr. TR Heeler'!N26</f>
        <v>208.68000000000004</v>
      </c>
      <c r="O50" s="122"/>
      <c r="P50" s="122"/>
      <c r="Q50" s="380"/>
      <c r="R50" s="285">
        <f t="shared" si="0"/>
        <v>4173.6000000000004</v>
      </c>
      <c r="S50" s="286"/>
      <c r="T50" s="115"/>
      <c r="U50" s="115"/>
      <c r="V50" s="114"/>
      <c r="W50" s="114"/>
      <c r="X50" s="114"/>
      <c r="Y50" s="114"/>
      <c r="Z50" s="114"/>
      <c r="AA50" s="114"/>
    </row>
    <row r="51" spans="1:27" s="12" customFormat="1" x14ac:dyDescent="0.3">
      <c r="A51" s="14" t="s">
        <v>37</v>
      </c>
      <c r="B51" s="15">
        <f>SUM(B6:B48)</f>
        <v>800</v>
      </c>
      <c r="C51" s="16"/>
      <c r="D51" s="16">
        <f>SUM(D6:D48)</f>
        <v>101020</v>
      </c>
      <c r="E51" s="16">
        <f>SUM(E6:E50)</f>
        <v>74000</v>
      </c>
      <c r="F51" s="16">
        <f>SUM(F6:F48)</f>
        <v>160872</v>
      </c>
      <c r="G51" s="16">
        <f>SUM(G6:G48)</f>
        <v>10911</v>
      </c>
      <c r="H51" s="16">
        <f>SUM(H6:H50)</f>
        <v>170939</v>
      </c>
      <c r="I51" s="215"/>
      <c r="J51" s="215"/>
      <c r="K51" s="215"/>
      <c r="L51" s="215"/>
      <c r="M51" s="215"/>
      <c r="N51" s="215"/>
      <c r="O51" s="215"/>
      <c r="P51" s="215"/>
      <c r="Q51" s="20">
        <f>SUM(Q6:Q48)-Q24-Q36</f>
        <v>10680</v>
      </c>
      <c r="R51" s="391">
        <f>SUM(R6:R50)</f>
        <v>170831.38199999998</v>
      </c>
      <c r="T51" s="13"/>
      <c r="U51" s="13"/>
      <c r="V51" s="13"/>
    </row>
    <row r="52" spans="1:27" s="12" customFormat="1" x14ac:dyDescent="0.3">
      <c r="A52" s="17"/>
      <c r="B52" s="18"/>
      <c r="C52" s="19"/>
      <c r="D52" s="19"/>
      <c r="E52" s="19"/>
      <c r="F52" s="19"/>
      <c r="G52" s="19"/>
      <c r="H52" s="19"/>
      <c r="I52" s="55"/>
      <c r="J52" s="55"/>
      <c r="K52" s="55"/>
      <c r="L52" s="55"/>
      <c r="M52" s="55"/>
      <c r="N52" s="55"/>
      <c r="O52" s="506" t="s">
        <v>181</v>
      </c>
      <c r="P52" s="506"/>
      <c r="Q52" s="434">
        <f>Q24+Q36</f>
        <v>264</v>
      </c>
      <c r="R52" s="265"/>
      <c r="T52" s="13"/>
      <c r="U52" s="13"/>
      <c r="V52" s="13"/>
    </row>
    <row r="53" spans="1:27" x14ac:dyDescent="0.3">
      <c r="B53" s="501"/>
      <c r="C53" s="501"/>
      <c r="D53" s="501"/>
      <c r="E53" s="6"/>
    </row>
    <row r="55" spans="1:27" x14ac:dyDescent="0.3">
      <c r="A55" s="504"/>
      <c r="B55" s="504"/>
      <c r="C55" s="504"/>
    </row>
    <row r="56" spans="1:27" x14ac:dyDescent="0.3">
      <c r="A56" s="8"/>
      <c r="B56" s="505"/>
      <c r="C56" s="505"/>
    </row>
    <row r="57" spans="1:27" x14ac:dyDescent="0.3">
      <c r="A57" s="504"/>
      <c r="B57" s="504"/>
      <c r="C57" s="504"/>
    </row>
    <row r="58" spans="1:27" x14ac:dyDescent="0.3">
      <c r="C58" s="501"/>
      <c r="D58" s="501"/>
      <c r="E58" s="6"/>
    </row>
    <row r="62" spans="1:27" x14ac:dyDescent="0.3">
      <c r="A62" s="500"/>
      <c r="B62" s="500"/>
      <c r="C62" s="500"/>
      <c r="D62" s="500"/>
      <c r="E62" s="56"/>
    </row>
    <row r="63" spans="1:27" x14ac:dyDescent="0.3">
      <c r="B63" s="2"/>
      <c r="C63" s="2"/>
      <c r="D63" s="2"/>
      <c r="E63" s="6"/>
    </row>
  </sheetData>
  <mergeCells count="10">
    <mergeCell ref="A62:D62"/>
    <mergeCell ref="B53:D53"/>
    <mergeCell ref="A2:Q2"/>
    <mergeCell ref="A3:Q3"/>
    <mergeCell ref="V33:AA33"/>
    <mergeCell ref="A55:C55"/>
    <mergeCell ref="B56:C56"/>
    <mergeCell ref="A57:C57"/>
    <mergeCell ref="C58:D58"/>
    <mergeCell ref="O52:P52"/>
  </mergeCells>
  <printOptions horizontalCentered="1"/>
  <pageMargins left="0" right="0" top="0.5" bottom="0.25" header="0.5" footer="0.5"/>
  <pageSetup scale="7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51"/>
  <sheetViews>
    <sheetView view="pageBreakPreview" topLeftCell="A8" zoomScale="80" zoomScaleNormal="100" zoomScaleSheetLayoutView="80" workbookViewId="0">
      <selection activeCell="A28" sqref="A28"/>
    </sheetView>
  </sheetViews>
  <sheetFormatPr defaultColWidth="9.109375" defaultRowHeight="13.2" x14ac:dyDescent="0.25"/>
  <cols>
    <col min="1" max="1" width="6" style="21" customWidth="1"/>
    <col min="2" max="2" width="31.6640625" style="21" customWidth="1"/>
    <col min="3" max="3" width="9.33203125" style="21" customWidth="1"/>
    <col min="4" max="4" width="12" style="21" customWidth="1"/>
    <col min="5" max="5" width="9.5546875" style="21" customWidth="1"/>
    <col min="6" max="6" width="6" style="21" customWidth="1"/>
    <col min="7" max="7" width="31.88671875" style="21" customWidth="1"/>
    <col min="8" max="8" width="9.33203125" style="21" customWidth="1"/>
    <col min="9" max="9" width="12.109375" style="21" bestFit="1" customWidth="1"/>
    <col min="10" max="10" width="9.5546875" style="21" customWidth="1"/>
    <col min="11" max="11" width="6" style="21" customWidth="1"/>
    <col min="12" max="12" width="29.88671875" style="21" customWidth="1"/>
    <col min="13" max="13" width="9.33203125" style="21" customWidth="1"/>
    <col min="14" max="14" width="14" style="21" bestFit="1" customWidth="1"/>
    <col min="15" max="15" width="9.5546875" style="21" customWidth="1"/>
    <col min="16" max="16" width="14.5546875" style="21" bestFit="1" customWidth="1"/>
    <col min="17" max="17" width="9.109375" style="47"/>
    <col min="18" max="18" width="9.109375" style="46"/>
    <col min="19" max="16384" width="9.109375" style="21"/>
  </cols>
  <sheetData>
    <row r="1" spans="1:19" s="50" customFormat="1" ht="22.8" x14ac:dyDescent="0.4">
      <c r="A1" s="509" t="s">
        <v>43</v>
      </c>
      <c r="B1" s="509"/>
      <c r="C1" s="510" t="s">
        <v>183</v>
      </c>
      <c r="D1" s="510"/>
      <c r="E1" s="510"/>
      <c r="F1" s="510"/>
      <c r="G1" s="510"/>
      <c r="H1" s="510"/>
      <c r="I1" s="510"/>
      <c r="N1" s="68"/>
      <c r="Q1" s="272"/>
      <c r="R1" s="267"/>
    </row>
    <row r="2" spans="1:19" x14ac:dyDescent="0.25">
      <c r="K2" s="66"/>
      <c r="N2" s="69"/>
    </row>
    <row r="3" spans="1:19" ht="24.6" x14ac:dyDescent="0.4">
      <c r="A3" s="507" t="s">
        <v>0</v>
      </c>
      <c r="B3" s="508"/>
      <c r="C3" s="26" t="s">
        <v>32</v>
      </c>
      <c r="D3" s="27"/>
      <c r="E3" s="27"/>
      <c r="F3" s="27"/>
      <c r="G3" s="27"/>
      <c r="H3" s="22"/>
      <c r="I3" s="66"/>
      <c r="J3" s="66"/>
      <c r="K3" s="69"/>
      <c r="L3" s="66"/>
      <c r="M3" s="67"/>
      <c r="N3" s="69"/>
      <c r="O3" s="22"/>
    </row>
    <row r="4" spans="1:19" ht="15.6" thickBot="1" x14ac:dyDescent="0.3">
      <c r="A4" s="22"/>
      <c r="B4" s="22"/>
      <c r="C4" s="22"/>
      <c r="D4" s="22"/>
      <c r="E4" s="22"/>
      <c r="F4" s="22"/>
      <c r="G4" s="22"/>
      <c r="H4" s="22"/>
      <c r="I4" s="66"/>
      <c r="J4" s="66"/>
      <c r="K4" s="69"/>
      <c r="L4" s="66"/>
      <c r="M4" s="67"/>
      <c r="N4" s="70"/>
      <c r="O4" s="22"/>
    </row>
    <row r="5" spans="1:19" ht="15.6" thickBot="1" x14ac:dyDescent="0.3">
      <c r="A5" s="508" t="s">
        <v>1</v>
      </c>
      <c r="B5" s="513"/>
      <c r="C5" s="28">
        <v>75</v>
      </c>
      <c r="D5" s="22"/>
      <c r="E5" s="22"/>
      <c r="F5" s="22"/>
      <c r="G5" s="22"/>
      <c r="H5" s="22"/>
      <c r="I5" s="66"/>
      <c r="J5" s="66"/>
      <c r="K5" s="69"/>
      <c r="L5" s="66"/>
      <c r="M5" s="67"/>
      <c r="N5" s="70"/>
      <c r="O5" s="22"/>
    </row>
    <row r="6" spans="1:19" ht="15.6" thickBot="1" x14ac:dyDescent="0.3">
      <c r="A6" s="508" t="s">
        <v>2</v>
      </c>
      <c r="B6" s="508"/>
      <c r="C6" s="29">
        <v>150</v>
      </c>
      <c r="D6" s="23" t="s">
        <v>3</v>
      </c>
      <c r="E6" s="514">
        <f>SUM(C5*C6)</f>
        <v>11250</v>
      </c>
      <c r="F6" s="515"/>
      <c r="G6" s="22"/>
      <c r="H6" s="22"/>
      <c r="I6" s="234"/>
      <c r="J6" s="234"/>
      <c r="K6" s="235"/>
      <c r="L6" s="234"/>
      <c r="M6" s="234"/>
      <c r="N6" s="235"/>
      <c r="O6" s="236"/>
      <c r="P6" s="237"/>
      <c r="Q6" s="214"/>
      <c r="R6" s="210"/>
      <c r="S6" s="205"/>
    </row>
    <row r="7" spans="1:19" ht="15.6" thickBot="1" x14ac:dyDescent="0.3">
      <c r="A7" s="30"/>
      <c r="B7" s="30"/>
      <c r="C7" s="31"/>
      <c r="D7" s="23"/>
      <c r="E7" s="32"/>
      <c r="F7" s="33"/>
      <c r="G7" s="22"/>
      <c r="H7" s="22"/>
      <c r="I7" s="234"/>
      <c r="J7" s="234"/>
      <c r="K7" s="235"/>
      <c r="L7" s="234"/>
      <c r="M7" s="234"/>
      <c r="N7" s="235"/>
      <c r="O7" s="236"/>
      <c r="P7" s="237"/>
      <c r="Q7" s="214"/>
      <c r="R7" s="210"/>
      <c r="S7" s="205"/>
    </row>
    <row r="8" spans="1:19" ht="15.6" thickBot="1" x14ac:dyDescent="0.3">
      <c r="A8" s="508" t="s">
        <v>4</v>
      </c>
      <c r="B8" s="513"/>
      <c r="C8" s="34"/>
      <c r="D8" s="22"/>
      <c r="E8" s="518">
        <v>5000</v>
      </c>
      <c r="F8" s="515"/>
      <c r="G8" s="22"/>
      <c r="H8" s="22"/>
      <c r="I8" s="234"/>
      <c r="J8" s="234"/>
      <c r="K8" s="235"/>
      <c r="L8" s="234"/>
      <c r="M8" s="234"/>
      <c r="N8" s="235"/>
      <c r="O8" s="236"/>
      <c r="P8" s="237"/>
      <c r="Q8" s="214"/>
      <c r="R8" s="210"/>
      <c r="S8" s="205"/>
    </row>
    <row r="9" spans="1:19" ht="15.6" thickBot="1" x14ac:dyDescent="0.3">
      <c r="A9" s="30"/>
      <c r="B9" s="35"/>
      <c r="C9" s="34"/>
      <c r="D9" s="22"/>
      <c r="E9" s="33"/>
      <c r="F9" s="33"/>
      <c r="G9" s="22"/>
      <c r="H9" s="22"/>
      <c r="I9" s="234"/>
      <c r="J9" s="234"/>
      <c r="K9" s="235"/>
      <c r="L9" s="234"/>
      <c r="M9" s="234"/>
      <c r="N9" s="235"/>
      <c r="O9" s="236"/>
      <c r="P9" s="237"/>
      <c r="Q9" s="214"/>
      <c r="R9" s="210"/>
      <c r="S9" s="205"/>
    </row>
    <row r="10" spans="1:19" ht="15.6" thickBot="1" x14ac:dyDescent="0.3">
      <c r="A10" s="508" t="s">
        <v>5</v>
      </c>
      <c r="B10" s="513"/>
      <c r="C10" s="22"/>
      <c r="D10" s="22"/>
      <c r="E10" s="518">
        <f>E6+E8</f>
        <v>16250</v>
      </c>
      <c r="F10" s="515"/>
      <c r="G10" s="22"/>
      <c r="H10" s="22"/>
      <c r="I10" s="234"/>
      <c r="J10" s="234"/>
      <c r="K10" s="235"/>
      <c r="L10" s="234"/>
      <c r="M10" s="234"/>
      <c r="N10" s="235"/>
      <c r="O10" s="236"/>
      <c r="P10" s="237"/>
      <c r="Q10" s="214"/>
      <c r="R10" s="210"/>
      <c r="S10" s="205"/>
    </row>
    <row r="11" spans="1:19" ht="15.6" thickBot="1" x14ac:dyDescent="0.3">
      <c r="A11" s="30"/>
      <c r="B11" s="22"/>
      <c r="C11" s="22"/>
      <c r="D11" s="22"/>
      <c r="E11" s="22"/>
      <c r="F11" s="22"/>
      <c r="G11" s="22"/>
      <c r="H11" s="22"/>
      <c r="I11" s="234"/>
      <c r="J11" s="234"/>
      <c r="K11" s="235"/>
      <c r="L11" s="234"/>
      <c r="M11" s="234"/>
      <c r="N11" s="235"/>
      <c r="O11" s="236"/>
      <c r="P11" s="237"/>
      <c r="Q11" s="214"/>
      <c r="R11" s="210"/>
      <c r="S11" s="205"/>
    </row>
    <row r="12" spans="1:19" ht="15.6" thickBot="1" x14ac:dyDescent="0.3">
      <c r="A12" s="508" t="s">
        <v>6</v>
      </c>
      <c r="B12" s="513"/>
      <c r="C12" s="34">
        <v>0.06</v>
      </c>
      <c r="D12" s="22"/>
      <c r="E12" s="514">
        <f>E10*0.06</f>
        <v>975</v>
      </c>
      <c r="F12" s="521"/>
      <c r="G12" s="22"/>
      <c r="H12" s="22"/>
      <c r="I12" s="234"/>
      <c r="J12" s="234"/>
      <c r="K12" s="235"/>
      <c r="L12" s="234"/>
      <c r="M12" s="234"/>
      <c r="N12" s="235"/>
      <c r="O12" s="236"/>
      <c r="P12" s="237"/>
      <c r="Q12" s="214"/>
      <c r="R12" s="210"/>
      <c r="S12" s="205"/>
    </row>
    <row r="13" spans="1:19" ht="15.6" thickBot="1" x14ac:dyDescent="0.3">
      <c r="A13" s="30"/>
      <c r="B13" s="22"/>
      <c r="C13" s="22"/>
      <c r="D13" s="22"/>
      <c r="E13" s="36"/>
      <c r="F13" s="36"/>
      <c r="G13" s="22"/>
      <c r="H13" s="22"/>
      <c r="I13" s="234"/>
      <c r="J13" s="234"/>
      <c r="K13" s="235"/>
      <c r="L13" s="234"/>
      <c r="M13" s="234"/>
      <c r="N13" s="235"/>
      <c r="O13" s="236"/>
      <c r="P13" s="237"/>
      <c r="Q13" s="214"/>
      <c r="R13" s="210"/>
      <c r="S13" s="205"/>
    </row>
    <row r="14" spans="1:19" ht="15.6" thickBot="1" x14ac:dyDescent="0.3">
      <c r="A14" s="508" t="s">
        <v>7</v>
      </c>
      <c r="B14" s="513"/>
      <c r="C14" s="22"/>
      <c r="D14" s="22"/>
      <c r="E14" s="518">
        <f>E10-E12</f>
        <v>15275</v>
      </c>
      <c r="F14" s="515"/>
      <c r="G14" s="22"/>
      <c r="H14" s="22"/>
      <c r="I14" s="234"/>
      <c r="J14" s="234"/>
      <c r="K14" s="234"/>
      <c r="L14" s="234"/>
      <c r="M14" s="234"/>
      <c r="N14" s="235"/>
      <c r="O14" s="236"/>
      <c r="P14" s="237"/>
      <c r="Q14" s="214"/>
      <c r="R14" s="210"/>
      <c r="S14" s="205"/>
    </row>
    <row r="15" spans="1:19" ht="15" x14ac:dyDescent="0.25">
      <c r="A15" s="30"/>
      <c r="B15" s="22"/>
      <c r="C15" s="22"/>
      <c r="D15" s="22"/>
      <c r="E15" s="22"/>
      <c r="F15" s="22"/>
      <c r="G15" s="22"/>
      <c r="H15" s="22"/>
      <c r="I15" s="236"/>
      <c r="J15" s="236"/>
      <c r="K15" s="236"/>
      <c r="L15" s="236"/>
      <c r="M15" s="236"/>
      <c r="N15" s="235"/>
      <c r="O15" s="236"/>
      <c r="P15" s="237"/>
      <c r="Q15" s="214"/>
      <c r="R15" s="210"/>
      <c r="S15" s="205"/>
    </row>
    <row r="16" spans="1:19" ht="15" x14ac:dyDescent="0.25">
      <c r="A16" s="30"/>
      <c r="B16" s="30"/>
      <c r="C16" s="30"/>
      <c r="D16" s="30"/>
      <c r="E16" s="30"/>
      <c r="F16" s="30"/>
      <c r="G16" s="30"/>
      <c r="H16" s="30"/>
      <c r="I16" s="236"/>
      <c r="J16" s="236"/>
      <c r="K16" s="236"/>
      <c r="L16" s="236"/>
      <c r="M16" s="236"/>
      <c r="N16" s="236"/>
      <c r="O16" s="236"/>
      <c r="P16" s="237"/>
      <c r="Q16" s="214"/>
      <c r="R16" s="210"/>
      <c r="S16" s="205"/>
    </row>
    <row r="17" spans="1:19" ht="15" x14ac:dyDescent="0.25">
      <c r="A17" s="37" t="s">
        <v>45</v>
      </c>
      <c r="B17" s="22"/>
      <c r="C17" s="22"/>
      <c r="D17" s="22"/>
      <c r="E17" s="22"/>
      <c r="F17" s="37" t="s">
        <v>8</v>
      </c>
      <c r="G17" s="22"/>
      <c r="H17" s="22"/>
      <c r="I17" s="236"/>
      <c r="J17" s="236"/>
      <c r="K17" s="236" t="s">
        <v>9</v>
      </c>
      <c r="L17" s="236"/>
      <c r="M17" s="236"/>
      <c r="N17" s="236"/>
      <c r="O17" s="236"/>
      <c r="P17" s="237"/>
      <c r="Q17" s="214"/>
      <c r="R17" s="210"/>
      <c r="S17" s="205"/>
    </row>
    <row r="18" spans="1:19" s="455" customFormat="1" ht="17.399999999999999" x14ac:dyDescent="0.3">
      <c r="B18" s="455">
        <f>E14*0.4</f>
        <v>6110</v>
      </c>
      <c r="G18" s="455">
        <f>E14*0.2</f>
        <v>3055</v>
      </c>
      <c r="I18" s="221"/>
      <c r="J18" s="221"/>
      <c r="K18" s="221"/>
      <c r="L18" s="221">
        <f>E14*0.4</f>
        <v>6110</v>
      </c>
      <c r="M18" s="221"/>
      <c r="N18" s="221"/>
      <c r="O18" s="221"/>
      <c r="P18" s="221">
        <f>SUM(A18:M18)</f>
        <v>15275</v>
      </c>
      <c r="Q18" s="456"/>
      <c r="R18" s="457"/>
      <c r="S18" s="458"/>
    </row>
    <row r="19" spans="1:19" ht="15" x14ac:dyDescent="0.25">
      <c r="A19" s="22"/>
      <c r="B19" s="22"/>
      <c r="C19" s="22"/>
      <c r="D19" s="22"/>
      <c r="E19" s="22"/>
      <c r="F19" s="22"/>
      <c r="G19" s="22"/>
      <c r="H19" s="22"/>
      <c r="I19" s="236"/>
      <c r="J19" s="236"/>
      <c r="K19" s="236"/>
      <c r="L19" s="236"/>
      <c r="M19" s="236"/>
      <c r="N19" s="236"/>
      <c r="O19" s="236"/>
      <c r="P19" s="237"/>
      <c r="Q19" s="214"/>
      <c r="R19" s="210"/>
      <c r="S19" s="205"/>
    </row>
    <row r="20" spans="1:19" s="57" customFormat="1" ht="30" x14ac:dyDescent="0.25">
      <c r="A20" s="24" t="s">
        <v>10</v>
      </c>
      <c r="B20" s="24" t="s">
        <v>11</v>
      </c>
      <c r="C20" s="24" t="s">
        <v>12</v>
      </c>
      <c r="D20" s="25" t="s">
        <v>13</v>
      </c>
      <c r="E20" s="24" t="s">
        <v>14</v>
      </c>
      <c r="F20" s="24" t="s">
        <v>10</v>
      </c>
      <c r="G20" s="24" t="s">
        <v>11</v>
      </c>
      <c r="H20" s="24" t="s">
        <v>12</v>
      </c>
      <c r="I20" s="239" t="s">
        <v>13</v>
      </c>
      <c r="J20" s="240" t="s">
        <v>14</v>
      </c>
      <c r="K20" s="240" t="s">
        <v>10</v>
      </c>
      <c r="L20" s="240" t="s">
        <v>11</v>
      </c>
      <c r="M20" s="240" t="s">
        <v>12</v>
      </c>
      <c r="N20" s="239" t="s">
        <v>13</v>
      </c>
      <c r="O20" s="240" t="s">
        <v>14</v>
      </c>
      <c r="P20" s="241"/>
      <c r="Q20" s="273"/>
      <c r="R20" s="211"/>
      <c r="S20" s="205"/>
    </row>
    <row r="21" spans="1:19" s="38" customFormat="1" ht="31.2" x14ac:dyDescent="0.4">
      <c r="A21" s="80">
        <v>1</v>
      </c>
      <c r="B21" s="488" t="s">
        <v>197</v>
      </c>
      <c r="C21" s="489">
        <v>2.65</v>
      </c>
      <c r="D21" s="490">
        <f>B18*0.23</f>
        <v>1405.3</v>
      </c>
      <c r="E21" s="82"/>
      <c r="F21" s="80">
        <v>1</v>
      </c>
      <c r="G21" s="494" t="s">
        <v>197</v>
      </c>
      <c r="H21" s="487">
        <v>3.42</v>
      </c>
      <c r="I21" s="95">
        <f>G18*0.29</f>
        <v>885.94999999999993</v>
      </c>
      <c r="J21" s="244"/>
      <c r="K21" s="276">
        <v>1</v>
      </c>
      <c r="L21" s="494" t="s">
        <v>197</v>
      </c>
      <c r="M21" s="440">
        <v>6.07</v>
      </c>
      <c r="N21" s="95">
        <f>L18*0.23</f>
        <v>1405.3</v>
      </c>
      <c r="O21" s="242"/>
      <c r="P21" s="251"/>
      <c r="Q21" s="274"/>
      <c r="R21" s="212"/>
      <c r="S21" s="205"/>
    </row>
    <row r="22" spans="1:19" s="38" customFormat="1" ht="31.2" x14ac:dyDescent="0.4">
      <c r="A22" s="91">
        <v>2</v>
      </c>
      <c r="B22" s="96" t="s">
        <v>198</v>
      </c>
      <c r="C22" s="489">
        <v>2.66</v>
      </c>
      <c r="D22" s="491">
        <f>B18*0.2</f>
        <v>1222</v>
      </c>
      <c r="E22" s="93"/>
      <c r="F22" s="72">
        <v>2</v>
      </c>
      <c r="G22" s="494" t="s">
        <v>200</v>
      </c>
      <c r="H22" s="487">
        <v>3.65</v>
      </c>
      <c r="I22" s="95">
        <f>G18*0.24</f>
        <v>733.19999999999993</v>
      </c>
      <c r="J22" s="248"/>
      <c r="K22" s="86">
        <v>2</v>
      </c>
      <c r="L22" s="494" t="s">
        <v>200</v>
      </c>
      <c r="M22" s="440">
        <v>6.78</v>
      </c>
      <c r="N22" s="95">
        <f>L18*0.2</f>
        <v>1222</v>
      </c>
      <c r="O22" s="246"/>
      <c r="P22" s="251"/>
      <c r="Q22" s="274"/>
      <c r="R22" s="212"/>
      <c r="S22" s="205"/>
    </row>
    <row r="23" spans="1:19" s="38" customFormat="1" ht="31.2" x14ac:dyDescent="0.4">
      <c r="A23" s="91">
        <v>3</v>
      </c>
      <c r="B23" s="96" t="s">
        <v>199</v>
      </c>
      <c r="C23" s="489">
        <v>2.9</v>
      </c>
      <c r="D23" s="491">
        <f>B18*0.17</f>
        <v>1038.7</v>
      </c>
      <c r="E23" s="94"/>
      <c r="F23" s="72">
        <v>3</v>
      </c>
      <c r="G23" s="494" t="s">
        <v>199</v>
      </c>
      <c r="H23" s="487">
        <v>5.28</v>
      </c>
      <c r="I23" s="95">
        <f>G18*0.19</f>
        <v>580.45000000000005</v>
      </c>
      <c r="J23" s="248"/>
      <c r="K23" s="86">
        <v>3</v>
      </c>
      <c r="L23" s="494" t="s">
        <v>261</v>
      </c>
      <c r="M23" s="440">
        <v>8.18</v>
      </c>
      <c r="N23" s="95">
        <f>L18*0.17</f>
        <v>1038.7</v>
      </c>
      <c r="O23" s="246"/>
      <c r="P23" s="251"/>
      <c r="Q23" s="274"/>
      <c r="R23" s="212"/>
      <c r="S23" s="205"/>
    </row>
    <row r="24" spans="1:19" s="38" customFormat="1" ht="31.2" x14ac:dyDescent="0.4">
      <c r="A24" s="72">
        <v>4</v>
      </c>
      <c r="B24" s="96" t="s">
        <v>200</v>
      </c>
      <c r="C24" s="489">
        <v>3.13</v>
      </c>
      <c r="D24" s="491">
        <f>B18*0.14</f>
        <v>855.40000000000009</v>
      </c>
      <c r="E24" s="85"/>
      <c r="F24" s="72">
        <v>4</v>
      </c>
      <c r="G24" s="494" t="s">
        <v>202</v>
      </c>
      <c r="H24" s="487">
        <v>6.12</v>
      </c>
      <c r="I24" s="95">
        <f>G18*0.14</f>
        <v>427.70000000000005</v>
      </c>
      <c r="J24" s="248"/>
      <c r="K24" s="279">
        <v>4</v>
      </c>
      <c r="L24" s="494" t="s">
        <v>202</v>
      </c>
      <c r="M24" s="440">
        <v>9.2799999999999994</v>
      </c>
      <c r="N24" s="95">
        <f>L18*0.14</f>
        <v>855.40000000000009</v>
      </c>
      <c r="O24" s="252"/>
      <c r="P24" s="251"/>
      <c r="Q24" s="274"/>
      <c r="R24" s="212"/>
      <c r="S24" s="205"/>
    </row>
    <row r="25" spans="1:19" s="38" customFormat="1" ht="31.2" x14ac:dyDescent="0.4">
      <c r="A25" s="72">
        <v>5</v>
      </c>
      <c r="B25" s="96" t="s">
        <v>201</v>
      </c>
      <c r="C25" s="489">
        <v>3.14</v>
      </c>
      <c r="D25" s="491">
        <f>B18*0.11</f>
        <v>672.1</v>
      </c>
      <c r="E25" s="85"/>
      <c r="F25" s="72">
        <v>5</v>
      </c>
      <c r="G25" s="494" t="s">
        <v>204</v>
      </c>
      <c r="H25" s="487">
        <v>14.56</v>
      </c>
      <c r="I25" s="95">
        <f>G18*0.09</f>
        <v>274.95</v>
      </c>
      <c r="J25" s="248"/>
      <c r="K25" s="279">
        <v>5</v>
      </c>
      <c r="L25" s="494" t="s">
        <v>259</v>
      </c>
      <c r="M25" s="440">
        <v>17.98</v>
      </c>
      <c r="N25" s="95">
        <f>L18*0.11</f>
        <v>672.1</v>
      </c>
      <c r="O25" s="246"/>
      <c r="P25" s="251"/>
      <c r="Q25" s="274"/>
      <c r="R25" s="212"/>
      <c r="S25" s="205"/>
    </row>
    <row r="26" spans="1:19" s="38" customFormat="1" ht="31.2" x14ac:dyDescent="0.4">
      <c r="A26" s="72" t="s">
        <v>262</v>
      </c>
      <c r="B26" s="96" t="s">
        <v>202</v>
      </c>
      <c r="C26" s="489">
        <v>3.16</v>
      </c>
      <c r="D26" s="491">
        <v>397.15</v>
      </c>
      <c r="E26" s="85"/>
      <c r="F26" s="72">
        <v>6</v>
      </c>
      <c r="G26" s="61"/>
      <c r="H26" s="61"/>
      <c r="I26" s="95">
        <f>G18*0.05</f>
        <v>152.75</v>
      </c>
      <c r="J26" s="248"/>
      <c r="K26" s="86">
        <v>6</v>
      </c>
      <c r="L26" s="494" t="s">
        <v>198</v>
      </c>
      <c r="M26" s="440" t="s">
        <v>256</v>
      </c>
      <c r="N26" s="95">
        <f>L18*0.08</f>
        <v>488.8</v>
      </c>
      <c r="O26" s="246"/>
      <c r="P26" s="251"/>
      <c r="Q26" s="274"/>
      <c r="R26" s="212"/>
      <c r="S26" s="205"/>
    </row>
    <row r="27" spans="1:19" s="38" customFormat="1" ht="22.8" x14ac:dyDescent="0.4">
      <c r="A27" s="72" t="s">
        <v>262</v>
      </c>
      <c r="B27" s="96" t="s">
        <v>203</v>
      </c>
      <c r="C27" s="489">
        <v>3.16</v>
      </c>
      <c r="D27" s="491">
        <v>397.15</v>
      </c>
      <c r="E27" s="85"/>
      <c r="F27" s="72">
        <v>7</v>
      </c>
      <c r="G27" s="61"/>
      <c r="H27" s="61"/>
      <c r="I27" s="197"/>
      <c r="J27" s="248"/>
      <c r="K27" s="86">
        <v>7</v>
      </c>
      <c r="L27" s="494" t="s">
        <v>260</v>
      </c>
      <c r="M27" s="247" t="s">
        <v>257</v>
      </c>
      <c r="N27" s="95">
        <f>L18*0.05</f>
        <v>305.5</v>
      </c>
      <c r="O27" s="246"/>
      <c r="P27" s="245"/>
      <c r="Q27" s="274"/>
      <c r="R27" s="212"/>
      <c r="S27" s="205"/>
    </row>
    <row r="28" spans="1:19" s="38" customFormat="1" ht="31.2" x14ac:dyDescent="0.4">
      <c r="A28" s="72">
        <v>8</v>
      </c>
      <c r="B28" s="96" t="s">
        <v>204</v>
      </c>
      <c r="C28" s="489">
        <v>3.42</v>
      </c>
      <c r="D28" s="491">
        <f>B18*0.02</f>
        <v>122.2</v>
      </c>
      <c r="E28" s="85"/>
      <c r="F28" s="72">
        <v>8</v>
      </c>
      <c r="G28" s="61"/>
      <c r="H28" s="61"/>
      <c r="I28" s="197"/>
      <c r="J28" s="248"/>
      <c r="K28" s="86">
        <v>8</v>
      </c>
      <c r="L28" s="494" t="s">
        <v>203</v>
      </c>
      <c r="M28" s="247" t="s">
        <v>258</v>
      </c>
      <c r="N28" s="95">
        <f>L18*0.02</f>
        <v>122.2</v>
      </c>
      <c r="O28" s="246"/>
      <c r="P28" s="245"/>
      <c r="Q28" s="274"/>
      <c r="R28" s="212"/>
      <c r="S28" s="205"/>
    </row>
    <row r="29" spans="1:19" s="38" customFormat="1" ht="22.8" x14ac:dyDescent="0.4">
      <c r="A29" s="72">
        <v>9</v>
      </c>
      <c r="B29" s="61"/>
      <c r="C29" s="92"/>
      <c r="D29" s="95"/>
      <c r="E29" s="85"/>
      <c r="F29" s="72">
        <v>9</v>
      </c>
      <c r="G29" s="61"/>
      <c r="H29" s="61"/>
      <c r="I29" s="197"/>
      <c r="J29" s="248"/>
      <c r="K29" s="86">
        <v>9</v>
      </c>
      <c r="L29" s="240"/>
      <c r="M29" s="240"/>
      <c r="N29" s="197"/>
      <c r="O29" s="246"/>
      <c r="P29" s="245"/>
      <c r="Q29" s="274"/>
      <c r="R29" s="212"/>
      <c r="S29" s="205"/>
    </row>
    <row r="30" spans="1:19" s="38" customFormat="1" ht="22.8" x14ac:dyDescent="0.4">
      <c r="A30" s="72">
        <v>10</v>
      </c>
      <c r="B30" s="61"/>
      <c r="C30" s="92"/>
      <c r="D30" s="195"/>
      <c r="E30" s="85"/>
      <c r="F30" s="72">
        <v>10</v>
      </c>
      <c r="G30" s="72"/>
      <c r="H30" s="72"/>
      <c r="I30" s="197"/>
      <c r="J30" s="248"/>
      <c r="K30" s="86">
        <v>10</v>
      </c>
      <c r="L30" s="240"/>
      <c r="M30" s="240"/>
      <c r="N30" s="197"/>
      <c r="O30" s="246"/>
      <c r="P30" s="245"/>
      <c r="Q30" s="274"/>
      <c r="R30" s="212"/>
      <c r="S30" s="205"/>
    </row>
    <row r="31" spans="1:19" s="38" customFormat="1" ht="22.8" x14ac:dyDescent="0.4">
      <c r="A31" s="72">
        <v>11</v>
      </c>
      <c r="B31" s="96"/>
      <c r="C31" s="64"/>
      <c r="D31" s="65"/>
      <c r="E31" s="85"/>
      <c r="F31" s="72">
        <v>11</v>
      </c>
      <c r="G31" s="97"/>
      <c r="H31" s="97"/>
      <c r="I31" s="198"/>
      <c r="J31" s="246"/>
      <c r="K31" s="86">
        <v>11</v>
      </c>
      <c r="L31" s="249"/>
      <c r="M31" s="249"/>
      <c r="N31" s="198"/>
      <c r="O31" s="246"/>
      <c r="P31" s="245"/>
      <c r="Q31" s="274"/>
      <c r="R31" s="212"/>
      <c r="S31" s="205"/>
    </row>
    <row r="32" spans="1:19" s="38" customFormat="1" ht="22.8" x14ac:dyDescent="0.4">
      <c r="A32" s="72">
        <v>12</v>
      </c>
      <c r="B32" s="64"/>
      <c r="C32" s="64"/>
      <c r="D32" s="65"/>
      <c r="E32" s="85"/>
      <c r="F32" s="72">
        <v>12</v>
      </c>
      <c r="G32" s="97"/>
      <c r="H32" s="97"/>
      <c r="I32" s="198"/>
      <c r="J32" s="246"/>
      <c r="K32" s="86">
        <v>12</v>
      </c>
      <c r="L32" s="249"/>
      <c r="M32" s="249"/>
      <c r="N32" s="198"/>
      <c r="O32" s="246"/>
      <c r="P32" s="245"/>
      <c r="Q32" s="274"/>
      <c r="R32" s="212"/>
      <c r="S32" s="205"/>
    </row>
    <row r="33" spans="1:19" s="458" customFormat="1" ht="15" x14ac:dyDescent="0.25">
      <c r="D33" s="458">
        <f>SUM(D21:D32)</f>
        <v>6109.9999999999991</v>
      </c>
      <c r="F33" s="460"/>
      <c r="I33" s="447">
        <f>SUM(I21:I32)</f>
        <v>3055</v>
      </c>
      <c r="J33" s="447"/>
      <c r="K33" s="447"/>
      <c r="L33" s="447"/>
      <c r="M33" s="447"/>
      <c r="N33" s="447">
        <f>SUM(N21:N32)</f>
        <v>6110</v>
      </c>
      <c r="O33" s="447"/>
      <c r="P33" s="447">
        <f>SUM(D33:N33)</f>
        <v>15275</v>
      </c>
      <c r="Q33" s="238"/>
      <c r="R33" s="461"/>
    </row>
    <row r="34" spans="1:19" s="39" customFormat="1" ht="12.75" customHeight="1" x14ac:dyDescent="0.25">
      <c r="C34" s="39" t="s">
        <v>20</v>
      </c>
      <c r="I34" s="237"/>
      <c r="J34" s="237"/>
      <c r="K34" s="237"/>
      <c r="L34" s="237"/>
      <c r="M34" s="237"/>
      <c r="N34" s="237"/>
      <c r="O34" s="237"/>
      <c r="P34" s="237"/>
      <c r="Q34" s="43"/>
      <c r="R34" s="213"/>
      <c r="S34" s="205"/>
    </row>
    <row r="35" spans="1:19" s="39" customFormat="1" ht="12.75" customHeight="1" x14ac:dyDescent="0.25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37"/>
      <c r="Q35" s="43"/>
      <c r="R35" s="213"/>
      <c r="S35" s="205"/>
    </row>
    <row r="36" spans="1:19" s="39" customFormat="1" ht="12.75" customHeight="1" x14ac:dyDescent="0.25">
      <c r="A36" s="519" t="s">
        <v>105</v>
      </c>
      <c r="B36" s="519"/>
      <c r="C36" s="519"/>
      <c r="D36" s="519"/>
      <c r="E36" s="519"/>
      <c r="F36" s="519"/>
      <c r="G36" s="519"/>
      <c r="H36" s="519"/>
      <c r="I36" s="520"/>
      <c r="J36" s="520"/>
      <c r="K36" s="520"/>
      <c r="L36" s="520"/>
      <c r="M36" s="520"/>
      <c r="N36" s="520"/>
      <c r="O36" s="520"/>
      <c r="P36" s="237"/>
      <c r="Q36" s="43"/>
      <c r="R36" s="213"/>
      <c r="S36" s="205"/>
    </row>
    <row r="37" spans="1:19" s="39" customFormat="1" ht="12.75" customHeight="1" x14ac:dyDescent="0.25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37"/>
      <c r="Q37" s="43"/>
      <c r="R37" s="213"/>
      <c r="S37" s="205"/>
    </row>
    <row r="38" spans="1:19" s="39" customFormat="1" ht="12.75" customHeight="1" x14ac:dyDescent="0.25">
      <c r="A38" s="516" t="s">
        <v>106</v>
      </c>
      <c r="B38" s="516"/>
      <c r="C38" s="516"/>
      <c r="D38" s="516"/>
      <c r="E38" s="516"/>
      <c r="F38" s="516"/>
      <c r="G38" s="516"/>
      <c r="H38" s="516"/>
      <c r="I38" s="517"/>
      <c r="J38" s="517"/>
      <c r="K38" s="517"/>
      <c r="L38" s="517"/>
      <c r="M38" s="517"/>
      <c r="N38" s="517"/>
      <c r="O38" s="517"/>
      <c r="P38" s="237"/>
      <c r="Q38" s="43"/>
      <c r="R38" s="213"/>
      <c r="S38" s="205"/>
    </row>
    <row r="39" spans="1:19" s="39" customFormat="1" ht="12.75" customHeight="1" x14ac:dyDescent="0.25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37"/>
      <c r="Q39" s="43"/>
      <c r="R39" s="213"/>
      <c r="S39" s="205"/>
    </row>
    <row r="40" spans="1:19" x14ac:dyDescent="0.25">
      <c r="I40" s="237"/>
      <c r="J40" s="237"/>
      <c r="K40" s="237"/>
      <c r="L40" s="237"/>
      <c r="M40" s="237"/>
      <c r="N40" s="237"/>
      <c r="O40" s="237"/>
      <c r="P40" s="237"/>
      <c r="Q40" s="214"/>
      <c r="R40" s="210"/>
      <c r="S40" s="205"/>
    </row>
    <row r="41" spans="1:19" x14ac:dyDescent="0.25">
      <c r="I41" s="237"/>
      <c r="J41" s="237"/>
      <c r="K41" s="237"/>
      <c r="L41" s="237"/>
      <c r="M41" s="237"/>
      <c r="N41" s="237"/>
      <c r="O41" s="237"/>
      <c r="P41" s="237"/>
      <c r="Q41" s="214"/>
      <c r="R41" s="210"/>
      <c r="S41" s="205"/>
    </row>
    <row r="42" spans="1:19" x14ac:dyDescent="0.25">
      <c r="I42" s="237"/>
      <c r="J42" s="237"/>
      <c r="K42" s="237"/>
      <c r="L42" s="237"/>
      <c r="M42" s="237"/>
      <c r="N42" s="237"/>
      <c r="O42" s="237"/>
      <c r="P42" s="237"/>
      <c r="Q42" s="214"/>
      <c r="R42" s="210"/>
      <c r="S42" s="205"/>
    </row>
    <row r="43" spans="1:19" x14ac:dyDescent="0.25">
      <c r="I43" s="237"/>
      <c r="J43" s="237"/>
      <c r="K43" s="237"/>
      <c r="L43" s="237"/>
      <c r="M43" s="237"/>
      <c r="N43" s="237"/>
      <c r="O43" s="237"/>
      <c r="P43" s="237"/>
      <c r="Q43" s="214"/>
      <c r="R43" s="210"/>
      <c r="S43" s="205"/>
    </row>
    <row r="44" spans="1:19" x14ac:dyDescent="0.25">
      <c r="I44" s="237"/>
      <c r="J44" s="237"/>
      <c r="K44" s="237"/>
      <c r="L44" s="237"/>
      <c r="M44" s="237"/>
      <c r="N44" s="237"/>
      <c r="O44" s="237"/>
      <c r="P44" s="237"/>
      <c r="Q44" s="214"/>
      <c r="R44" s="210"/>
      <c r="S44" s="205"/>
    </row>
    <row r="45" spans="1:19" x14ac:dyDescent="0.25">
      <c r="I45" s="237"/>
      <c r="J45" s="237"/>
      <c r="K45" s="237"/>
      <c r="L45" s="237"/>
      <c r="M45" s="237"/>
      <c r="N45" s="237"/>
      <c r="O45" s="237"/>
      <c r="P45" s="237"/>
      <c r="Q45" s="214"/>
      <c r="R45" s="210"/>
      <c r="S45" s="205"/>
    </row>
    <row r="46" spans="1:19" x14ac:dyDescent="0.25">
      <c r="I46" s="237"/>
      <c r="J46" s="237"/>
      <c r="K46" s="237"/>
      <c r="L46" s="237"/>
      <c r="M46" s="237"/>
      <c r="N46" s="237"/>
      <c r="O46" s="237"/>
      <c r="P46" s="237"/>
      <c r="Q46" s="214"/>
      <c r="R46" s="210"/>
      <c r="S46" s="205"/>
    </row>
    <row r="47" spans="1:19" x14ac:dyDescent="0.25">
      <c r="I47" s="237"/>
      <c r="J47" s="237"/>
      <c r="K47" s="237"/>
      <c r="L47" s="237"/>
      <c r="M47" s="237"/>
      <c r="N47" s="237"/>
      <c r="O47" s="237"/>
      <c r="P47" s="237"/>
      <c r="Q47" s="214"/>
      <c r="R47" s="210"/>
      <c r="S47" s="205"/>
    </row>
    <row r="48" spans="1:19" x14ac:dyDescent="0.25">
      <c r="I48" s="237"/>
      <c r="J48" s="237"/>
      <c r="K48" s="237"/>
      <c r="L48" s="237"/>
      <c r="M48" s="237"/>
      <c r="N48" s="237"/>
      <c r="O48" s="237"/>
      <c r="P48" s="237"/>
      <c r="Q48" s="214"/>
      <c r="R48" s="210"/>
      <c r="S48" s="205"/>
    </row>
    <row r="49" spans="9:19" x14ac:dyDescent="0.25">
      <c r="I49" s="237"/>
      <c r="J49" s="237"/>
      <c r="K49" s="237"/>
      <c r="L49" s="237"/>
      <c r="M49" s="237"/>
      <c r="N49" s="237"/>
      <c r="O49" s="237"/>
      <c r="P49" s="237"/>
      <c r="Q49" s="214"/>
      <c r="R49" s="210"/>
      <c r="S49" s="205"/>
    </row>
    <row r="50" spans="9:19" x14ac:dyDescent="0.25">
      <c r="I50" s="237"/>
      <c r="J50" s="237"/>
      <c r="K50" s="237"/>
      <c r="L50" s="237"/>
      <c r="M50" s="237"/>
      <c r="N50" s="237"/>
      <c r="O50" s="237"/>
      <c r="P50" s="237"/>
      <c r="Q50" s="214"/>
      <c r="R50" s="210"/>
      <c r="S50" s="205"/>
    </row>
    <row r="51" spans="9:19" x14ac:dyDescent="0.25">
      <c r="I51" s="238"/>
      <c r="J51" s="238"/>
      <c r="K51" s="238"/>
      <c r="L51" s="238"/>
      <c r="M51" s="238"/>
      <c r="N51" s="238"/>
      <c r="O51" s="238"/>
      <c r="P51" s="238"/>
      <c r="Q51" s="214"/>
    </row>
  </sheetData>
  <mergeCells count="19">
    <mergeCell ref="A3:B3"/>
    <mergeCell ref="A5:B5"/>
    <mergeCell ref="A6:B6"/>
    <mergeCell ref="E6:F6"/>
    <mergeCell ref="A1:B1"/>
    <mergeCell ref="C1:I1"/>
    <mergeCell ref="A38:O38"/>
    <mergeCell ref="A39:O39"/>
    <mergeCell ref="A8:B8"/>
    <mergeCell ref="E8:F8"/>
    <mergeCell ref="A10:B10"/>
    <mergeCell ref="E10:F10"/>
    <mergeCell ref="A14:B14"/>
    <mergeCell ref="E14:F14"/>
    <mergeCell ref="A12:B12"/>
    <mergeCell ref="E12:F12"/>
    <mergeCell ref="A35:O35"/>
    <mergeCell ref="A36:O36"/>
    <mergeCell ref="A37:O37"/>
  </mergeCells>
  <phoneticPr fontId="0" type="noConversion"/>
  <printOptions horizontalCentered="1"/>
  <pageMargins left="0.12" right="0.12" top="0.25" bottom="0.25" header="0.5" footer="0.5"/>
  <pageSetup scale="67" orientation="landscape" r:id="rId1"/>
  <headerFooter scaleWithDoc="0"/>
  <colBreaks count="1" manualBreakCount="1">
    <brk id="15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51"/>
  <sheetViews>
    <sheetView view="pageBreakPreview" zoomScale="80" zoomScaleNormal="100" zoomScaleSheetLayoutView="80" workbookViewId="0">
      <selection activeCell="A33" sqref="A33:XFD33"/>
    </sheetView>
  </sheetViews>
  <sheetFormatPr defaultColWidth="9.109375" defaultRowHeight="13.2" x14ac:dyDescent="0.25"/>
  <cols>
    <col min="1" max="1" width="6" style="143" customWidth="1"/>
    <col min="2" max="2" width="23.6640625" style="143" customWidth="1"/>
    <col min="3" max="3" width="9.33203125" style="143" customWidth="1"/>
    <col min="4" max="4" width="12" style="143" bestFit="1" customWidth="1"/>
    <col min="5" max="5" width="9.5546875" style="143" customWidth="1"/>
    <col min="6" max="6" width="6" style="143" customWidth="1"/>
    <col min="7" max="7" width="23.6640625" style="143" customWidth="1"/>
    <col min="8" max="8" width="9.33203125" style="143" customWidth="1"/>
    <col min="9" max="9" width="12" style="143" bestFit="1" customWidth="1"/>
    <col min="10" max="10" width="9.5546875" style="143" customWidth="1"/>
    <col min="11" max="11" width="6" style="143" customWidth="1"/>
    <col min="12" max="12" width="23.6640625" style="143" customWidth="1"/>
    <col min="13" max="13" width="9.33203125" style="143" customWidth="1"/>
    <col min="14" max="14" width="12" style="143" bestFit="1" customWidth="1"/>
    <col min="15" max="15" width="9.5546875" style="143" customWidth="1"/>
    <col min="16" max="16" width="13.109375" style="143" bestFit="1" customWidth="1"/>
    <col min="17" max="17" width="9.109375" style="183"/>
    <col min="18" max="18" width="9.109375" style="186"/>
    <col min="19" max="16384" width="9.109375" style="143"/>
  </cols>
  <sheetData>
    <row r="1" spans="1:19" s="141" customFormat="1" ht="22.8" x14ac:dyDescent="0.4">
      <c r="A1" s="528" t="s">
        <v>43</v>
      </c>
      <c r="B1" s="528"/>
      <c r="C1" s="529" t="s">
        <v>182</v>
      </c>
      <c r="D1" s="529"/>
      <c r="E1" s="529"/>
      <c r="F1" s="529"/>
      <c r="G1" s="529"/>
      <c r="H1" s="529"/>
      <c r="K1" s="142"/>
      <c r="L1" s="199"/>
      <c r="M1" s="530"/>
      <c r="N1" s="530"/>
      <c r="O1" s="530"/>
      <c r="Q1" s="268"/>
      <c r="R1" s="266"/>
    </row>
    <row r="2" spans="1:19" ht="13.8" x14ac:dyDescent="0.3">
      <c r="K2" s="144"/>
      <c r="L2" s="145"/>
      <c r="M2" s="146"/>
      <c r="N2" s="145"/>
      <c r="O2" s="144"/>
    </row>
    <row r="3" spans="1:19" ht="24.6" x14ac:dyDescent="0.4">
      <c r="A3" s="531" t="s">
        <v>0</v>
      </c>
      <c r="B3" s="522"/>
      <c r="C3" s="147" t="s">
        <v>109</v>
      </c>
      <c r="D3" s="148"/>
      <c r="E3" s="148"/>
      <c r="F3" s="148"/>
      <c r="G3" s="148"/>
      <c r="H3" s="149"/>
      <c r="I3" s="149"/>
      <c r="J3" s="149"/>
      <c r="K3" s="144"/>
      <c r="L3" s="145"/>
      <c r="M3" s="146"/>
      <c r="N3" s="145"/>
      <c r="O3" s="150"/>
    </row>
    <row r="4" spans="1:19" ht="16.2" thickBot="1" x14ac:dyDescent="0.3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4"/>
      <c r="L4" s="145"/>
      <c r="M4" s="146"/>
      <c r="N4" s="145"/>
      <c r="O4" s="150"/>
    </row>
    <row r="5" spans="1:19" ht="16.2" thickBot="1" x14ac:dyDescent="0.35">
      <c r="A5" s="522" t="s">
        <v>1</v>
      </c>
      <c r="B5" s="523"/>
      <c r="C5" s="151">
        <v>52</v>
      </c>
      <c r="D5" s="149"/>
      <c r="E5" s="149"/>
      <c r="F5" s="149"/>
      <c r="G5" s="149"/>
      <c r="H5" s="149"/>
      <c r="I5" s="149"/>
      <c r="J5" s="149"/>
      <c r="K5" s="152"/>
      <c r="L5" s="145"/>
      <c r="M5" s="146"/>
      <c r="N5" s="145"/>
      <c r="O5" s="150"/>
    </row>
    <row r="6" spans="1:19" ht="15.6" thickBot="1" x14ac:dyDescent="0.3">
      <c r="A6" s="522" t="s">
        <v>2</v>
      </c>
      <c r="B6" s="522"/>
      <c r="C6" s="29">
        <v>100</v>
      </c>
      <c r="D6" s="153" t="s">
        <v>3</v>
      </c>
      <c r="E6" s="514">
        <f>SUM(C5*C6)</f>
        <v>5200</v>
      </c>
      <c r="F6" s="525"/>
      <c r="G6" s="149"/>
      <c r="H6" s="149"/>
      <c r="I6" s="216"/>
      <c r="J6" s="216"/>
      <c r="K6" s="217"/>
      <c r="L6" s="217"/>
      <c r="M6" s="217"/>
      <c r="N6" s="217"/>
      <c r="O6" s="217"/>
      <c r="P6" s="218"/>
      <c r="Q6" s="269"/>
      <c r="R6" s="207"/>
      <c r="S6" s="203"/>
    </row>
    <row r="7" spans="1:19" ht="15.6" thickBot="1" x14ac:dyDescent="0.3">
      <c r="A7" s="154"/>
      <c r="B7" s="154"/>
      <c r="C7" s="31"/>
      <c r="D7" s="153"/>
      <c r="E7" s="32"/>
      <c r="F7" s="155"/>
      <c r="G7" s="149"/>
      <c r="H7" s="149"/>
      <c r="I7" s="216"/>
      <c r="J7" s="216"/>
      <c r="K7" s="217"/>
      <c r="L7" s="217"/>
      <c r="M7" s="217"/>
      <c r="N7" s="217"/>
      <c r="O7" s="217"/>
      <c r="P7" s="218"/>
      <c r="Q7" s="269"/>
      <c r="R7" s="207"/>
      <c r="S7" s="203"/>
    </row>
    <row r="8" spans="1:19" ht="15.6" thickBot="1" x14ac:dyDescent="0.3">
      <c r="A8" s="522" t="s">
        <v>4</v>
      </c>
      <c r="B8" s="523"/>
      <c r="C8" s="156"/>
      <c r="D8" s="149"/>
      <c r="E8" s="524">
        <v>5000</v>
      </c>
      <c r="F8" s="525"/>
      <c r="G8" s="149"/>
      <c r="H8" s="149"/>
      <c r="I8" s="216"/>
      <c r="J8" s="216"/>
      <c r="K8" s="217"/>
      <c r="L8" s="220"/>
      <c r="M8" s="217"/>
      <c r="N8" s="217"/>
      <c r="O8" s="217"/>
      <c r="P8" s="218"/>
      <c r="Q8" s="269"/>
      <c r="R8" s="207"/>
      <c r="S8" s="203"/>
    </row>
    <row r="9" spans="1:19" ht="15.6" thickBot="1" x14ac:dyDescent="0.3">
      <c r="A9" s="154"/>
      <c r="B9" s="149"/>
      <c r="C9" s="149"/>
      <c r="D9" s="149"/>
      <c r="E9" s="149"/>
      <c r="F9" s="149"/>
      <c r="G9" s="149"/>
      <c r="H9" s="149"/>
      <c r="I9" s="216"/>
      <c r="J9" s="216"/>
      <c r="K9" s="217"/>
      <c r="L9" s="217"/>
      <c r="M9" s="217"/>
      <c r="N9" s="217"/>
      <c r="O9" s="217"/>
      <c r="P9" s="218"/>
      <c r="Q9" s="269"/>
      <c r="R9" s="207"/>
      <c r="S9" s="203"/>
    </row>
    <row r="10" spans="1:19" ht="15.6" thickBot="1" x14ac:dyDescent="0.3">
      <c r="A10" s="522" t="s">
        <v>5</v>
      </c>
      <c r="B10" s="523"/>
      <c r="C10" s="149"/>
      <c r="D10" s="149"/>
      <c r="E10" s="524">
        <f>E6+E8</f>
        <v>10200</v>
      </c>
      <c r="F10" s="525"/>
      <c r="G10" s="149"/>
      <c r="H10" s="149"/>
      <c r="I10" s="216"/>
      <c r="J10" s="216"/>
      <c r="K10" s="217"/>
      <c r="L10" s="217"/>
      <c r="M10" s="217"/>
      <c r="N10" s="217"/>
      <c r="O10" s="217"/>
      <c r="P10" s="218"/>
      <c r="Q10" s="269"/>
      <c r="R10" s="207"/>
      <c r="S10" s="203"/>
    </row>
    <row r="11" spans="1:19" ht="15.6" thickBot="1" x14ac:dyDescent="0.3">
      <c r="A11" s="154"/>
      <c r="B11" s="149"/>
      <c r="C11" s="149"/>
      <c r="D11" s="149"/>
      <c r="E11" s="149"/>
      <c r="F11" s="149"/>
      <c r="G11" s="149"/>
      <c r="H11" s="149"/>
      <c r="I11" s="216"/>
      <c r="J11" s="216"/>
      <c r="K11" s="217"/>
      <c r="L11" s="217"/>
      <c r="M11" s="217"/>
      <c r="N11" s="217"/>
      <c r="O11" s="217"/>
      <c r="P11" s="218"/>
      <c r="Q11" s="269"/>
      <c r="R11" s="207"/>
      <c r="S11" s="203"/>
    </row>
    <row r="12" spans="1:19" ht="15.6" thickBot="1" x14ac:dyDescent="0.3">
      <c r="A12" s="522" t="s">
        <v>6</v>
      </c>
      <c r="B12" s="523"/>
      <c r="C12" s="156">
        <v>0.06</v>
      </c>
      <c r="D12" s="149"/>
      <c r="E12" s="514">
        <f>E10*0.06</f>
        <v>612</v>
      </c>
      <c r="F12" s="521"/>
      <c r="G12" s="149"/>
      <c r="H12" s="149"/>
      <c r="I12" s="216"/>
      <c r="J12" s="216"/>
      <c r="K12" s="217"/>
      <c r="L12" s="217"/>
      <c r="M12" s="217"/>
      <c r="N12" s="217"/>
      <c r="O12" s="217"/>
      <c r="P12" s="218"/>
      <c r="Q12" s="269"/>
      <c r="R12" s="207"/>
      <c r="S12" s="203"/>
    </row>
    <row r="13" spans="1:19" ht="15.6" thickBot="1" x14ac:dyDescent="0.3">
      <c r="A13" s="154"/>
      <c r="B13" s="149"/>
      <c r="C13" s="149"/>
      <c r="D13" s="149"/>
      <c r="E13" s="158"/>
      <c r="F13" s="158"/>
      <c r="G13" s="149"/>
      <c r="H13" s="149"/>
      <c r="I13" s="216"/>
      <c r="J13" s="216"/>
      <c r="K13" s="217"/>
      <c r="L13" s="217"/>
      <c r="M13" s="217"/>
      <c r="N13" s="217"/>
      <c r="O13" s="217"/>
      <c r="P13" s="218"/>
      <c r="Q13" s="269"/>
      <c r="R13" s="207"/>
      <c r="S13" s="203"/>
    </row>
    <row r="14" spans="1:19" ht="15.6" thickBot="1" x14ac:dyDescent="0.3">
      <c r="A14" s="522" t="s">
        <v>7</v>
      </c>
      <c r="B14" s="523"/>
      <c r="C14" s="149"/>
      <c r="D14" s="149"/>
      <c r="E14" s="524">
        <f>E10-E12</f>
        <v>9588</v>
      </c>
      <c r="F14" s="525"/>
      <c r="G14" s="149"/>
      <c r="H14" s="149"/>
      <c r="I14" s="216"/>
      <c r="J14" s="216"/>
      <c r="K14" s="217"/>
      <c r="L14" s="217"/>
      <c r="M14" s="217"/>
      <c r="N14" s="217"/>
      <c r="O14" s="217"/>
      <c r="P14" s="218"/>
      <c r="Q14" s="269"/>
      <c r="R14" s="207"/>
      <c r="S14" s="203"/>
    </row>
    <row r="15" spans="1:19" ht="15" x14ac:dyDescent="0.25">
      <c r="A15" s="154"/>
      <c r="B15" s="149"/>
      <c r="C15" s="149"/>
      <c r="D15" s="149"/>
      <c r="E15" s="149"/>
      <c r="F15" s="149"/>
      <c r="G15" s="149"/>
      <c r="H15" s="149"/>
      <c r="I15" s="216"/>
      <c r="J15" s="216"/>
      <c r="K15" s="217"/>
      <c r="L15" s="217"/>
      <c r="M15" s="217"/>
      <c r="N15" s="217"/>
      <c r="O15" s="217"/>
      <c r="P15" s="218"/>
      <c r="Q15" s="269"/>
      <c r="R15" s="207"/>
      <c r="S15" s="203"/>
    </row>
    <row r="16" spans="1:19" ht="15" x14ac:dyDescent="0.25">
      <c r="A16" s="154"/>
      <c r="B16" s="154"/>
      <c r="C16" s="154"/>
      <c r="D16" s="154"/>
      <c r="E16" s="154"/>
      <c r="F16" s="154"/>
      <c r="G16" s="154"/>
      <c r="H16" s="154"/>
      <c r="I16" s="216"/>
      <c r="J16" s="216"/>
      <c r="K16" s="216"/>
      <c r="L16" s="216"/>
      <c r="M16" s="216"/>
      <c r="N16" s="216"/>
      <c r="O16" s="216"/>
      <c r="P16" s="218"/>
      <c r="Q16" s="269"/>
      <c r="R16" s="207"/>
      <c r="S16" s="203"/>
    </row>
    <row r="17" spans="1:19" ht="15" x14ac:dyDescent="0.25">
      <c r="A17" s="159" t="s">
        <v>33</v>
      </c>
      <c r="B17" s="149"/>
      <c r="C17" s="149"/>
      <c r="D17" s="149"/>
      <c r="E17" s="149"/>
      <c r="F17" s="159" t="s">
        <v>8</v>
      </c>
      <c r="G17" s="149"/>
      <c r="H17" s="149"/>
      <c r="I17" s="216"/>
      <c r="J17" s="216"/>
      <c r="K17" s="216" t="s">
        <v>9</v>
      </c>
      <c r="L17" s="216"/>
      <c r="M17" s="216"/>
      <c r="N17" s="216"/>
      <c r="O17" s="216"/>
      <c r="P17" s="218"/>
      <c r="Q17" s="269"/>
      <c r="R17" s="207"/>
      <c r="S17" s="203"/>
    </row>
    <row r="18" spans="1:19" s="455" customFormat="1" ht="17.399999999999999" x14ac:dyDescent="0.3">
      <c r="B18" s="455">
        <f>E14*0.4</f>
        <v>3835.2000000000003</v>
      </c>
      <c r="G18" s="455">
        <f>E14*0.2</f>
        <v>1917.6000000000001</v>
      </c>
      <c r="I18" s="221"/>
      <c r="J18" s="221"/>
      <c r="K18" s="221"/>
      <c r="L18" s="221">
        <f>E14*0.4</f>
        <v>3835.2000000000003</v>
      </c>
      <c r="M18" s="221"/>
      <c r="N18" s="221"/>
      <c r="O18" s="221"/>
      <c r="P18" s="221">
        <f>SUM(A18:M18)</f>
        <v>9588</v>
      </c>
      <c r="Q18" s="456"/>
      <c r="R18" s="457"/>
      <c r="S18" s="459"/>
    </row>
    <row r="19" spans="1:19" ht="15" x14ac:dyDescent="0.25">
      <c r="A19" s="149"/>
      <c r="B19" s="149"/>
      <c r="C19" s="149"/>
      <c r="D19" s="149"/>
      <c r="E19" s="149"/>
      <c r="F19" s="149"/>
      <c r="G19" s="149"/>
      <c r="H19" s="149"/>
      <c r="I19" s="216"/>
      <c r="J19" s="216"/>
      <c r="K19" s="216"/>
      <c r="L19" s="216"/>
      <c r="M19" s="216"/>
      <c r="N19" s="216"/>
      <c r="O19" s="216"/>
      <c r="P19" s="218"/>
      <c r="Q19" s="269"/>
      <c r="R19" s="207"/>
      <c r="S19" s="203"/>
    </row>
    <row r="20" spans="1:19" s="162" customFormat="1" ht="30" x14ac:dyDescent="0.25">
      <c r="A20" s="160" t="s">
        <v>10</v>
      </c>
      <c r="B20" s="160" t="s">
        <v>11</v>
      </c>
      <c r="C20" s="160" t="s">
        <v>12</v>
      </c>
      <c r="D20" s="161" t="s">
        <v>13</v>
      </c>
      <c r="E20" s="160" t="s">
        <v>14</v>
      </c>
      <c r="F20" s="160" t="s">
        <v>10</v>
      </c>
      <c r="G20" s="160" t="s">
        <v>11</v>
      </c>
      <c r="H20" s="160" t="s">
        <v>12</v>
      </c>
      <c r="I20" s="222" t="s">
        <v>13</v>
      </c>
      <c r="J20" s="223" t="s">
        <v>14</v>
      </c>
      <c r="K20" s="223" t="s">
        <v>10</v>
      </c>
      <c r="L20" s="223" t="s">
        <v>11</v>
      </c>
      <c r="M20" s="223" t="s">
        <v>12</v>
      </c>
      <c r="N20" s="222" t="s">
        <v>13</v>
      </c>
      <c r="O20" s="223" t="s">
        <v>14</v>
      </c>
      <c r="P20" s="224"/>
      <c r="Q20" s="270"/>
      <c r="R20" s="208"/>
      <c r="S20" s="203"/>
    </row>
    <row r="21" spans="1:19" s="166" customFormat="1" ht="22.8" x14ac:dyDescent="0.25">
      <c r="A21" s="178">
        <v>1</v>
      </c>
      <c r="B21" s="453"/>
      <c r="C21" s="436"/>
      <c r="D21" s="194">
        <f>B18*0.29</f>
        <v>1112.2080000000001</v>
      </c>
      <c r="E21" s="165"/>
      <c r="F21" s="163">
        <v>1</v>
      </c>
      <c r="G21" s="179"/>
      <c r="H21" s="179"/>
      <c r="I21" s="194">
        <f>G18*0.4</f>
        <v>767.04000000000008</v>
      </c>
      <c r="J21" s="225"/>
      <c r="K21" s="277">
        <v>1</v>
      </c>
      <c r="L21" s="226"/>
      <c r="M21" s="442"/>
      <c r="N21" s="194">
        <f>L18*0.29</f>
        <v>1112.2080000000001</v>
      </c>
      <c r="O21" s="225"/>
      <c r="P21" s="227"/>
      <c r="Q21" s="271"/>
      <c r="R21" s="204"/>
      <c r="S21" s="203"/>
    </row>
    <row r="22" spans="1:19" s="166" customFormat="1" ht="22.8" x14ac:dyDescent="0.25">
      <c r="A22" s="180">
        <f>A21+1</f>
        <v>2</v>
      </c>
      <c r="B22" s="453"/>
      <c r="C22" s="436"/>
      <c r="D22" s="194">
        <f>B18*0.24</f>
        <v>920.44799999999998</v>
      </c>
      <c r="E22" s="170"/>
      <c r="F22" s="167">
        <v>2</v>
      </c>
      <c r="G22" s="173"/>
      <c r="H22" s="173"/>
      <c r="I22" s="95">
        <f>G18*0.3</f>
        <v>575.28</v>
      </c>
      <c r="J22" s="228"/>
      <c r="K22" s="278">
        <v>2</v>
      </c>
      <c r="L22" s="229"/>
      <c r="M22" s="443"/>
      <c r="N22" s="95">
        <f>L18*0.24</f>
        <v>920.44799999999998</v>
      </c>
      <c r="O22" s="228"/>
      <c r="P22" s="227"/>
      <c r="Q22" s="271"/>
      <c r="R22" s="204"/>
      <c r="S22" s="203"/>
    </row>
    <row r="23" spans="1:19" s="166" customFormat="1" ht="22.8" x14ac:dyDescent="0.25">
      <c r="A23" s="180">
        <f t="shared" ref="A23:A32" si="0">A22+1</f>
        <v>3</v>
      </c>
      <c r="B23" s="453"/>
      <c r="C23" s="436"/>
      <c r="D23" s="194">
        <f>B18*0.19</f>
        <v>728.6880000000001</v>
      </c>
      <c r="E23" s="170"/>
      <c r="F23" s="167">
        <v>3</v>
      </c>
      <c r="G23" s="173"/>
      <c r="H23" s="173"/>
      <c r="I23" s="95">
        <f>G18*0.2</f>
        <v>383.52000000000004</v>
      </c>
      <c r="J23" s="228"/>
      <c r="K23" s="278">
        <v>3</v>
      </c>
      <c r="L23" s="229"/>
      <c r="M23" s="443"/>
      <c r="N23" s="95">
        <f>L18*0.19</f>
        <v>728.6880000000001</v>
      </c>
      <c r="O23" s="228"/>
      <c r="P23" s="227"/>
      <c r="Q23" s="271"/>
      <c r="R23" s="204"/>
      <c r="S23" s="203"/>
    </row>
    <row r="24" spans="1:19" s="166" customFormat="1" ht="22.8" x14ac:dyDescent="0.25">
      <c r="A24" s="180">
        <f t="shared" si="0"/>
        <v>4</v>
      </c>
      <c r="B24" s="435"/>
      <c r="C24" s="436"/>
      <c r="D24" s="194">
        <f>B18*0.14</f>
        <v>536.92800000000011</v>
      </c>
      <c r="E24" s="170"/>
      <c r="F24" s="167">
        <v>4</v>
      </c>
      <c r="G24" s="173"/>
      <c r="H24" s="173"/>
      <c r="I24" s="95">
        <f>G18*0.1</f>
        <v>191.76000000000002</v>
      </c>
      <c r="J24" s="228"/>
      <c r="K24" s="278">
        <v>4</v>
      </c>
      <c r="L24" s="229"/>
      <c r="M24" s="443"/>
      <c r="N24" s="95">
        <f>L18*0.14</f>
        <v>536.92800000000011</v>
      </c>
      <c r="O24" s="228"/>
      <c r="P24" s="227"/>
      <c r="Q24" s="271"/>
      <c r="R24" s="204"/>
      <c r="S24" s="203"/>
    </row>
    <row r="25" spans="1:19" s="166" customFormat="1" ht="22.8" x14ac:dyDescent="0.25">
      <c r="A25" s="180">
        <f t="shared" si="0"/>
        <v>5</v>
      </c>
      <c r="B25" s="173"/>
      <c r="C25" s="181"/>
      <c r="D25" s="95">
        <f>B18*0.09</f>
        <v>345.16800000000001</v>
      </c>
      <c r="E25" s="170"/>
      <c r="F25" s="167">
        <v>5</v>
      </c>
      <c r="G25" s="173"/>
      <c r="H25" s="173"/>
      <c r="I25" s="95"/>
      <c r="J25" s="228"/>
      <c r="K25" s="278">
        <v>5</v>
      </c>
      <c r="L25" s="229"/>
      <c r="M25" s="443"/>
      <c r="N25" s="95">
        <f>L18*0.09</f>
        <v>345.16800000000001</v>
      </c>
      <c r="O25" s="228"/>
      <c r="P25" s="227"/>
      <c r="Q25" s="271"/>
      <c r="R25" s="204"/>
      <c r="S25" s="203"/>
    </row>
    <row r="26" spans="1:19" s="166" customFormat="1" ht="22.8" x14ac:dyDescent="0.25">
      <c r="A26" s="180">
        <f t="shared" si="0"/>
        <v>6</v>
      </c>
      <c r="B26" s="173"/>
      <c r="C26" s="181"/>
      <c r="D26" s="95">
        <f>B18*0.05</f>
        <v>191.76000000000002</v>
      </c>
      <c r="E26" s="170"/>
      <c r="F26" s="167">
        <v>6</v>
      </c>
      <c r="G26" s="173"/>
      <c r="H26" s="173"/>
      <c r="I26" s="95"/>
      <c r="J26" s="228"/>
      <c r="K26" s="278">
        <v>6</v>
      </c>
      <c r="L26" s="229"/>
      <c r="M26" s="229"/>
      <c r="N26" s="95">
        <f>L18*0.05</f>
        <v>191.76000000000002</v>
      </c>
      <c r="O26" s="228"/>
      <c r="P26" s="227"/>
      <c r="Q26" s="271"/>
      <c r="R26" s="204"/>
      <c r="S26" s="203"/>
    </row>
    <row r="27" spans="1:19" s="166" customFormat="1" ht="22.8" x14ac:dyDescent="0.25">
      <c r="A27" s="180">
        <f t="shared" si="0"/>
        <v>7</v>
      </c>
      <c r="B27" s="173"/>
      <c r="C27" s="182"/>
      <c r="D27" s="95"/>
      <c r="E27" s="170"/>
      <c r="F27" s="167">
        <v>7</v>
      </c>
      <c r="G27" s="173"/>
      <c r="H27" s="173"/>
      <c r="I27" s="197"/>
      <c r="J27" s="228"/>
      <c r="K27" s="278">
        <v>7</v>
      </c>
      <c r="L27" s="229"/>
      <c r="M27" s="229"/>
      <c r="N27" s="197"/>
      <c r="O27" s="228"/>
      <c r="P27" s="227"/>
      <c r="Q27" s="271"/>
      <c r="R27" s="204"/>
      <c r="S27" s="203"/>
    </row>
    <row r="28" spans="1:19" s="166" customFormat="1" ht="22.8" x14ac:dyDescent="0.25">
      <c r="A28" s="180">
        <f t="shared" si="0"/>
        <v>8</v>
      </c>
      <c r="B28" s="173"/>
      <c r="C28" s="182"/>
      <c r="D28" s="95"/>
      <c r="E28" s="170"/>
      <c r="F28" s="167">
        <v>8</v>
      </c>
      <c r="G28" s="173"/>
      <c r="H28" s="173"/>
      <c r="I28" s="197"/>
      <c r="J28" s="228"/>
      <c r="K28" s="278">
        <v>8</v>
      </c>
      <c r="L28" s="229"/>
      <c r="M28" s="229"/>
      <c r="N28" s="197"/>
      <c r="O28" s="228"/>
      <c r="P28" s="227"/>
      <c r="Q28" s="271"/>
      <c r="R28" s="204"/>
      <c r="S28" s="203"/>
    </row>
    <row r="29" spans="1:19" s="166" customFormat="1" ht="22.8" x14ac:dyDescent="0.25">
      <c r="A29" s="180">
        <f t="shared" si="0"/>
        <v>9</v>
      </c>
      <c r="B29" s="173"/>
      <c r="C29" s="182"/>
      <c r="D29" s="95"/>
      <c r="E29" s="170"/>
      <c r="F29" s="167">
        <v>9</v>
      </c>
      <c r="G29" s="174"/>
      <c r="H29" s="174"/>
      <c r="I29" s="198"/>
      <c r="J29" s="228"/>
      <c r="K29" s="278">
        <v>9</v>
      </c>
      <c r="L29" s="452"/>
      <c r="M29" s="452"/>
      <c r="N29" s="198"/>
      <c r="O29" s="228"/>
      <c r="P29" s="227"/>
      <c r="Q29" s="271"/>
      <c r="R29" s="204"/>
      <c r="S29" s="203"/>
    </row>
    <row r="30" spans="1:19" s="166" customFormat="1" ht="22.8" x14ac:dyDescent="0.25">
      <c r="A30" s="180">
        <f t="shared" si="0"/>
        <v>10</v>
      </c>
      <c r="B30" s="173"/>
      <c r="C30" s="182"/>
      <c r="D30" s="195"/>
      <c r="E30" s="170"/>
      <c r="F30" s="167">
        <v>10</v>
      </c>
      <c r="G30" s="176"/>
      <c r="H30" s="176"/>
      <c r="I30" s="198"/>
      <c r="J30" s="228"/>
      <c r="K30" s="278">
        <v>10</v>
      </c>
      <c r="L30" s="230"/>
      <c r="M30" s="230"/>
      <c r="N30" s="198"/>
      <c r="O30" s="228"/>
      <c r="P30" s="227"/>
      <c r="Q30" s="271"/>
      <c r="R30" s="204"/>
      <c r="S30" s="203"/>
    </row>
    <row r="31" spans="1:19" s="166" customFormat="1" ht="22.8" x14ac:dyDescent="0.25">
      <c r="A31" s="180">
        <f t="shared" si="0"/>
        <v>11</v>
      </c>
      <c r="B31" s="174"/>
      <c r="C31" s="174"/>
      <c r="D31" s="175"/>
      <c r="E31" s="170"/>
      <c r="F31" s="167">
        <v>11</v>
      </c>
      <c r="G31" s="176"/>
      <c r="H31" s="176"/>
      <c r="I31" s="198"/>
      <c r="J31" s="228"/>
      <c r="K31" s="278">
        <v>11</v>
      </c>
      <c r="L31" s="230"/>
      <c r="M31" s="230"/>
      <c r="N31" s="198"/>
      <c r="O31" s="228"/>
      <c r="P31" s="227"/>
      <c r="Q31" s="271"/>
      <c r="R31" s="204"/>
      <c r="S31" s="203"/>
    </row>
    <row r="32" spans="1:19" s="166" customFormat="1" ht="22.8" x14ac:dyDescent="0.25">
      <c r="A32" s="180">
        <f t="shared" si="0"/>
        <v>12</v>
      </c>
      <c r="B32" s="174"/>
      <c r="C32" s="174"/>
      <c r="D32" s="175"/>
      <c r="E32" s="170"/>
      <c r="F32" s="167">
        <v>12</v>
      </c>
      <c r="G32" s="176"/>
      <c r="H32" s="176"/>
      <c r="I32" s="198"/>
      <c r="J32" s="228"/>
      <c r="K32" s="278">
        <v>12</v>
      </c>
      <c r="L32" s="230"/>
      <c r="M32" s="230"/>
      <c r="N32" s="198"/>
      <c r="O32" s="228"/>
      <c r="P32" s="227"/>
      <c r="Q32" s="271"/>
      <c r="R32" s="204"/>
      <c r="S32" s="203"/>
    </row>
    <row r="33" spans="1:19" s="459" customFormat="1" ht="15" x14ac:dyDescent="0.25">
      <c r="D33" s="459">
        <f>SUM(D21:D32)</f>
        <v>3835.2000000000003</v>
      </c>
      <c r="F33" s="463"/>
      <c r="I33" s="218">
        <f>SUM(I21:I32)</f>
        <v>1917.6000000000001</v>
      </c>
      <c r="J33" s="218"/>
      <c r="K33" s="218"/>
      <c r="L33" s="218"/>
      <c r="M33" s="218"/>
      <c r="N33" s="218">
        <f>SUM(N21:N32)</f>
        <v>3835.2000000000003</v>
      </c>
      <c r="O33" s="218"/>
      <c r="P33" s="218">
        <f>SUM(D33:N33)</f>
        <v>9588</v>
      </c>
      <c r="Q33" s="219"/>
      <c r="R33" s="462"/>
    </row>
    <row r="34" spans="1:19" ht="12.75" customHeight="1" x14ac:dyDescent="0.25">
      <c r="A34" s="526"/>
      <c r="B34" s="526"/>
      <c r="C34" s="526"/>
      <c r="D34" s="526"/>
      <c r="E34" s="526"/>
      <c r="F34" s="526"/>
      <c r="G34" s="526"/>
      <c r="H34" s="526"/>
      <c r="I34" s="527"/>
      <c r="J34" s="527"/>
      <c r="K34" s="527"/>
      <c r="L34" s="527"/>
      <c r="M34" s="527"/>
      <c r="N34" s="527"/>
      <c r="O34" s="527"/>
      <c r="P34" s="218"/>
      <c r="Q34" s="269"/>
      <c r="R34" s="207"/>
      <c r="S34" s="203"/>
    </row>
    <row r="35" spans="1:19" ht="12.75" customHeight="1" x14ac:dyDescent="0.25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18"/>
      <c r="Q35" s="269"/>
      <c r="R35" s="207"/>
      <c r="S35" s="203"/>
    </row>
    <row r="36" spans="1:19" ht="12.75" customHeight="1" x14ac:dyDescent="0.25">
      <c r="A36" s="519" t="s">
        <v>105</v>
      </c>
      <c r="B36" s="519"/>
      <c r="C36" s="519"/>
      <c r="D36" s="519"/>
      <c r="E36" s="519"/>
      <c r="F36" s="519"/>
      <c r="G36" s="519"/>
      <c r="H36" s="519"/>
      <c r="I36" s="520"/>
      <c r="J36" s="520"/>
      <c r="K36" s="520"/>
      <c r="L36" s="520"/>
      <c r="M36" s="520"/>
      <c r="N36" s="520"/>
      <c r="O36" s="520"/>
      <c r="P36" s="218"/>
      <c r="Q36" s="269"/>
      <c r="R36" s="207"/>
      <c r="S36" s="203"/>
    </row>
    <row r="37" spans="1:19" ht="12.75" customHeight="1" x14ac:dyDescent="0.25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18"/>
      <c r="Q37" s="269"/>
      <c r="R37" s="207"/>
      <c r="S37" s="203"/>
    </row>
    <row r="38" spans="1:19" ht="12.75" customHeight="1" x14ac:dyDescent="0.25">
      <c r="A38" s="516" t="s">
        <v>106</v>
      </c>
      <c r="B38" s="516"/>
      <c r="C38" s="516"/>
      <c r="D38" s="516"/>
      <c r="E38" s="516"/>
      <c r="F38" s="516"/>
      <c r="G38" s="516"/>
      <c r="H38" s="516"/>
      <c r="I38" s="517"/>
      <c r="J38" s="517"/>
      <c r="K38" s="517"/>
      <c r="L38" s="517"/>
      <c r="M38" s="517"/>
      <c r="N38" s="517"/>
      <c r="O38" s="517"/>
      <c r="P38" s="218"/>
      <c r="Q38" s="269"/>
      <c r="R38" s="207"/>
      <c r="S38" s="203"/>
    </row>
    <row r="39" spans="1:19" ht="12.75" customHeight="1" x14ac:dyDescent="0.25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18"/>
      <c r="Q39" s="269"/>
      <c r="R39" s="207"/>
      <c r="S39" s="203"/>
    </row>
    <row r="40" spans="1:19" x14ac:dyDescent="0.25">
      <c r="I40" s="218"/>
      <c r="J40" s="218"/>
      <c r="K40" s="218"/>
      <c r="L40" s="218"/>
      <c r="M40" s="218"/>
      <c r="N40" s="218"/>
      <c r="O40" s="218"/>
      <c r="P40" s="218"/>
      <c r="Q40" s="269"/>
      <c r="R40" s="207"/>
      <c r="S40" s="203"/>
    </row>
    <row r="41" spans="1:19" x14ac:dyDescent="0.25">
      <c r="I41" s="218"/>
      <c r="J41" s="218"/>
      <c r="K41" s="218"/>
      <c r="L41" s="218"/>
      <c r="M41" s="218"/>
      <c r="N41" s="218"/>
      <c r="O41" s="218"/>
      <c r="P41" s="218"/>
      <c r="Q41" s="269"/>
      <c r="R41" s="207"/>
      <c r="S41" s="203"/>
    </row>
    <row r="42" spans="1:19" x14ac:dyDescent="0.25">
      <c r="I42" s="218"/>
      <c r="J42" s="218"/>
      <c r="K42" s="218"/>
      <c r="L42" s="218"/>
      <c r="M42" s="218"/>
      <c r="N42" s="218"/>
      <c r="O42" s="218"/>
      <c r="P42" s="218"/>
      <c r="Q42" s="269"/>
      <c r="R42" s="207"/>
      <c r="S42" s="203"/>
    </row>
    <row r="43" spans="1:19" x14ac:dyDescent="0.25">
      <c r="I43" s="218"/>
      <c r="J43" s="218"/>
      <c r="K43" s="218"/>
      <c r="L43" s="218"/>
      <c r="M43" s="218"/>
      <c r="N43" s="218"/>
      <c r="O43" s="218"/>
      <c r="P43" s="218"/>
      <c r="Q43" s="269"/>
      <c r="R43" s="207"/>
      <c r="S43" s="203"/>
    </row>
    <row r="44" spans="1:19" x14ac:dyDescent="0.25">
      <c r="I44" s="218"/>
      <c r="J44" s="218"/>
      <c r="K44" s="218"/>
      <c r="L44" s="218"/>
      <c r="M44" s="218"/>
      <c r="N44" s="218"/>
      <c r="O44" s="218"/>
      <c r="P44" s="218"/>
      <c r="Q44" s="269"/>
      <c r="R44" s="207"/>
      <c r="S44" s="203"/>
    </row>
    <row r="45" spans="1:19" x14ac:dyDescent="0.25">
      <c r="I45" s="218"/>
      <c r="J45" s="218"/>
      <c r="K45" s="218"/>
      <c r="L45" s="218"/>
      <c r="M45" s="218"/>
      <c r="N45" s="218"/>
      <c r="O45" s="218"/>
      <c r="P45" s="218"/>
      <c r="Q45" s="269"/>
      <c r="R45" s="207"/>
      <c r="S45" s="203"/>
    </row>
    <row r="46" spans="1:19" x14ac:dyDescent="0.25">
      <c r="I46" s="218"/>
      <c r="J46" s="218"/>
      <c r="K46" s="218"/>
      <c r="L46" s="218"/>
      <c r="M46" s="218"/>
      <c r="N46" s="218"/>
      <c r="O46" s="218"/>
      <c r="P46" s="218"/>
      <c r="Q46" s="269"/>
      <c r="R46" s="207"/>
      <c r="S46" s="203"/>
    </row>
    <row r="47" spans="1:19" x14ac:dyDescent="0.25">
      <c r="I47" s="218"/>
      <c r="J47" s="218"/>
      <c r="K47" s="218"/>
      <c r="L47" s="218"/>
      <c r="M47" s="218"/>
      <c r="N47" s="218"/>
      <c r="O47" s="218"/>
      <c r="P47" s="218"/>
      <c r="Q47" s="269"/>
      <c r="R47" s="207"/>
      <c r="S47" s="203"/>
    </row>
    <row r="48" spans="1:19" x14ac:dyDescent="0.25">
      <c r="I48" s="218"/>
      <c r="J48" s="218"/>
      <c r="K48" s="218"/>
      <c r="L48" s="218"/>
      <c r="M48" s="218"/>
      <c r="N48" s="218"/>
      <c r="O48" s="218"/>
      <c r="P48" s="218"/>
      <c r="Q48" s="269"/>
      <c r="R48" s="207"/>
      <c r="S48" s="203"/>
    </row>
    <row r="49" spans="9:19" x14ac:dyDescent="0.25">
      <c r="I49" s="218"/>
      <c r="J49" s="218"/>
      <c r="K49" s="218"/>
      <c r="L49" s="218"/>
      <c r="M49" s="218"/>
      <c r="N49" s="218"/>
      <c r="O49" s="218"/>
      <c r="P49" s="218"/>
      <c r="Q49" s="269"/>
      <c r="R49" s="207"/>
      <c r="S49" s="203"/>
    </row>
    <row r="50" spans="9:19" x14ac:dyDescent="0.25">
      <c r="I50" s="218"/>
      <c r="J50" s="218"/>
      <c r="K50" s="218"/>
      <c r="L50" s="218"/>
      <c r="M50" s="218"/>
      <c r="N50" s="218"/>
      <c r="O50" s="218"/>
      <c r="P50" s="218"/>
      <c r="Q50" s="269"/>
      <c r="R50" s="207"/>
      <c r="S50" s="203"/>
    </row>
    <row r="51" spans="9:19" x14ac:dyDescent="0.25">
      <c r="I51" s="219"/>
      <c r="J51" s="219"/>
      <c r="K51" s="219"/>
      <c r="L51" s="219"/>
      <c r="M51" s="219"/>
      <c r="N51" s="219"/>
      <c r="O51" s="219"/>
      <c r="P51" s="219"/>
      <c r="Q51" s="269"/>
    </row>
  </sheetData>
  <mergeCells count="21">
    <mergeCell ref="A6:B6"/>
    <mergeCell ref="E6:F6"/>
    <mergeCell ref="A1:B1"/>
    <mergeCell ref="C1:H1"/>
    <mergeCell ref="M1:O1"/>
    <mergeCell ref="A3:B3"/>
    <mergeCell ref="A5:B5"/>
    <mergeCell ref="A8:B8"/>
    <mergeCell ref="E8:F8"/>
    <mergeCell ref="A10:B10"/>
    <mergeCell ref="E10:F10"/>
    <mergeCell ref="A12:B12"/>
    <mergeCell ref="E12:F12"/>
    <mergeCell ref="A38:O38"/>
    <mergeCell ref="A39:O39"/>
    <mergeCell ref="A14:B14"/>
    <mergeCell ref="E14:F14"/>
    <mergeCell ref="A34:O34"/>
    <mergeCell ref="A35:O35"/>
    <mergeCell ref="A36:O36"/>
    <mergeCell ref="A37:O37"/>
  </mergeCells>
  <printOptions horizontalCentered="1"/>
  <pageMargins left="0.12" right="0.12" top="0.25" bottom="0.25" header="0.5" footer="0.5"/>
  <pageSetup scale="73" orientation="landscape" r:id="rId1"/>
  <headerFooter scaleWithDoc="0"/>
  <colBreaks count="1" manualBreakCount="1">
    <brk id="15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51"/>
  <sheetViews>
    <sheetView view="pageBreakPreview" topLeftCell="A15" zoomScale="80" zoomScaleNormal="100" zoomScaleSheetLayoutView="80" workbookViewId="0">
      <selection activeCell="A33" sqref="A33:XFD33"/>
    </sheetView>
  </sheetViews>
  <sheetFormatPr defaultColWidth="9.109375" defaultRowHeight="13.2" x14ac:dyDescent="0.25"/>
  <cols>
    <col min="1" max="1" width="6" style="21" customWidth="1"/>
    <col min="2" max="2" width="23.6640625" style="21" customWidth="1"/>
    <col min="3" max="3" width="9.33203125" style="46" customWidth="1"/>
    <col min="4" max="4" width="14.44140625" style="21" bestFit="1" customWidth="1"/>
    <col min="5" max="5" width="9.5546875" style="21" customWidth="1"/>
    <col min="6" max="6" width="6" style="21" customWidth="1"/>
    <col min="7" max="7" width="23.6640625" style="21" customWidth="1"/>
    <col min="8" max="8" width="9.33203125" style="21" customWidth="1"/>
    <col min="9" max="9" width="12" style="21" bestFit="1" customWidth="1"/>
    <col min="10" max="10" width="9.5546875" style="21" customWidth="1"/>
    <col min="11" max="11" width="6" style="21" customWidth="1"/>
    <col min="12" max="12" width="23.6640625" style="21" customWidth="1"/>
    <col min="13" max="13" width="9.33203125" style="21" customWidth="1"/>
    <col min="14" max="14" width="12.33203125" style="21" bestFit="1" customWidth="1"/>
    <col min="15" max="15" width="9.5546875" style="21" customWidth="1"/>
    <col min="16" max="16" width="15.6640625" style="47" bestFit="1" customWidth="1"/>
    <col min="17" max="17" width="9.109375" style="47"/>
    <col min="18" max="18" width="9.109375" style="46"/>
    <col min="19" max="21" width="9.109375" style="21"/>
    <col min="22" max="22" width="11.109375" style="21" bestFit="1" customWidth="1"/>
    <col min="23" max="16384" width="9.109375" style="21"/>
  </cols>
  <sheetData>
    <row r="1" spans="1:19" s="50" customFormat="1" ht="22.8" x14ac:dyDescent="0.4">
      <c r="A1" s="509" t="s">
        <v>43</v>
      </c>
      <c r="B1" s="509"/>
      <c r="C1" s="510" t="s">
        <v>182</v>
      </c>
      <c r="D1" s="510"/>
      <c r="E1" s="510"/>
      <c r="F1" s="510"/>
      <c r="G1" s="510"/>
      <c r="H1" s="510"/>
      <c r="I1" s="510"/>
      <c r="L1" s="200"/>
      <c r="M1" s="200"/>
      <c r="N1" s="201"/>
      <c r="O1" s="200"/>
      <c r="Q1" s="272"/>
      <c r="R1" s="267"/>
    </row>
    <row r="2" spans="1:19" x14ac:dyDescent="0.25">
      <c r="C2" s="21"/>
      <c r="K2" s="66"/>
      <c r="N2" s="69"/>
      <c r="P2" s="21"/>
    </row>
    <row r="3" spans="1:19" ht="24.6" x14ac:dyDescent="0.4">
      <c r="A3" s="507" t="s">
        <v>0</v>
      </c>
      <c r="B3" s="508"/>
      <c r="C3" s="26" t="s">
        <v>66</v>
      </c>
      <c r="D3" s="27"/>
      <c r="E3" s="27"/>
      <c r="F3" s="27"/>
      <c r="G3" s="27"/>
      <c r="H3" s="22"/>
      <c r="I3" s="66"/>
      <c r="J3" s="66"/>
      <c r="K3" s="69"/>
      <c r="L3" s="66"/>
      <c r="M3" s="67"/>
      <c r="N3" s="69"/>
      <c r="O3" s="22"/>
      <c r="P3" s="21"/>
    </row>
    <row r="4" spans="1:19" ht="15.6" thickBot="1" x14ac:dyDescent="0.3">
      <c r="A4" s="22"/>
      <c r="B4" s="22"/>
      <c r="C4" s="22"/>
      <c r="D4" s="22"/>
      <c r="E4" s="22"/>
      <c r="F4" s="22"/>
      <c r="G4" s="22"/>
      <c r="H4" s="22"/>
      <c r="I4" s="66"/>
      <c r="J4" s="66"/>
      <c r="K4" s="69"/>
      <c r="L4" s="66"/>
      <c r="M4" s="67"/>
      <c r="N4" s="70"/>
      <c r="O4" s="22"/>
      <c r="P4" s="21"/>
    </row>
    <row r="5" spans="1:19" ht="15.6" thickBot="1" x14ac:dyDescent="0.3">
      <c r="A5" s="508" t="s">
        <v>1</v>
      </c>
      <c r="B5" s="513"/>
      <c r="C5" s="28">
        <v>61</v>
      </c>
      <c r="D5" s="22"/>
      <c r="E5" s="22"/>
      <c r="F5" s="22"/>
      <c r="G5" s="22"/>
      <c r="H5" s="22"/>
      <c r="I5" s="66"/>
      <c r="J5" s="66"/>
      <c r="K5" s="69"/>
      <c r="L5" s="66"/>
      <c r="M5" s="67"/>
      <c r="N5" s="70"/>
      <c r="O5" s="22"/>
      <c r="P5" s="21"/>
    </row>
    <row r="6" spans="1:19" ht="15.6" thickBot="1" x14ac:dyDescent="0.3">
      <c r="A6" s="508" t="s">
        <v>2</v>
      </c>
      <c r="B6" s="508"/>
      <c r="C6" s="29">
        <v>100</v>
      </c>
      <c r="D6" s="23" t="s">
        <v>3</v>
      </c>
      <c r="E6" s="514">
        <f>SUM(C5*C6)</f>
        <v>6100</v>
      </c>
      <c r="F6" s="515"/>
      <c r="G6" s="22"/>
      <c r="H6" s="22"/>
      <c r="I6" s="234"/>
      <c r="J6" s="234"/>
      <c r="K6" s="235"/>
      <c r="L6" s="234"/>
      <c r="M6" s="234"/>
      <c r="N6" s="235"/>
      <c r="O6" s="236"/>
      <c r="P6" s="237"/>
      <c r="Q6" s="214"/>
      <c r="R6" s="210"/>
      <c r="S6" s="205"/>
    </row>
    <row r="7" spans="1:19" ht="15.6" thickBot="1" x14ac:dyDescent="0.3">
      <c r="A7" s="111"/>
      <c r="B7" s="111"/>
      <c r="C7" s="31"/>
      <c r="D7" s="23"/>
      <c r="E7" s="32"/>
      <c r="F7" s="33"/>
      <c r="G7" s="22"/>
      <c r="H7" s="22"/>
      <c r="I7" s="234"/>
      <c r="J7" s="234"/>
      <c r="K7" s="235"/>
      <c r="L7" s="234"/>
      <c r="M7" s="234"/>
      <c r="N7" s="235"/>
      <c r="O7" s="236"/>
      <c r="P7" s="237"/>
      <c r="Q7" s="214"/>
      <c r="R7" s="210"/>
      <c r="S7" s="205"/>
    </row>
    <row r="8" spans="1:19" ht="15.6" thickBot="1" x14ac:dyDescent="0.3">
      <c r="A8" s="508" t="s">
        <v>4</v>
      </c>
      <c r="B8" s="513"/>
      <c r="C8" s="34"/>
      <c r="D8" s="22"/>
      <c r="E8" s="518">
        <v>5000</v>
      </c>
      <c r="F8" s="515"/>
      <c r="G8" s="22"/>
      <c r="H8" s="22"/>
      <c r="I8" s="234"/>
      <c r="J8" s="234"/>
      <c r="K8" s="235"/>
      <c r="L8" s="234"/>
      <c r="M8" s="234"/>
      <c r="N8" s="235"/>
      <c r="O8" s="236"/>
      <c r="P8" s="237"/>
      <c r="Q8" s="214"/>
      <c r="R8" s="210"/>
      <c r="S8" s="205"/>
    </row>
    <row r="9" spans="1:19" ht="15.6" thickBot="1" x14ac:dyDescent="0.3">
      <c r="A9" s="111"/>
      <c r="B9" s="112"/>
      <c r="C9" s="34"/>
      <c r="D9" s="22"/>
      <c r="E9" s="33"/>
      <c r="F9" s="33"/>
      <c r="G9" s="22"/>
      <c r="H9" s="22"/>
      <c r="I9" s="234"/>
      <c r="J9" s="234"/>
      <c r="K9" s="235"/>
      <c r="L9" s="234"/>
      <c r="M9" s="234"/>
      <c r="N9" s="235"/>
      <c r="O9" s="236"/>
      <c r="P9" s="237"/>
      <c r="Q9" s="214"/>
      <c r="R9" s="210"/>
      <c r="S9" s="205"/>
    </row>
    <row r="10" spans="1:19" ht="15.6" thickBot="1" x14ac:dyDescent="0.3">
      <c r="A10" s="508" t="s">
        <v>5</v>
      </c>
      <c r="B10" s="513"/>
      <c r="C10" s="22"/>
      <c r="D10" s="22"/>
      <c r="E10" s="518">
        <f>E6+E8</f>
        <v>11100</v>
      </c>
      <c r="F10" s="515"/>
      <c r="G10" s="22"/>
      <c r="H10" s="22"/>
      <c r="I10" s="234"/>
      <c r="J10" s="234"/>
      <c r="K10" s="235"/>
      <c r="L10" s="234"/>
      <c r="M10" s="234"/>
      <c r="N10" s="235"/>
      <c r="O10" s="236"/>
      <c r="P10" s="237"/>
      <c r="Q10" s="214"/>
      <c r="R10" s="210"/>
      <c r="S10" s="205"/>
    </row>
    <row r="11" spans="1:19" ht="15.6" thickBot="1" x14ac:dyDescent="0.3">
      <c r="A11" s="111"/>
      <c r="B11" s="22"/>
      <c r="C11" s="22"/>
      <c r="D11" s="22"/>
      <c r="E11" s="22"/>
      <c r="F11" s="22"/>
      <c r="G11" s="22"/>
      <c r="H11" s="22"/>
      <c r="I11" s="234"/>
      <c r="J11" s="234"/>
      <c r="K11" s="235"/>
      <c r="L11" s="234"/>
      <c r="M11" s="234"/>
      <c r="N11" s="235"/>
      <c r="O11" s="236"/>
      <c r="P11" s="237"/>
      <c r="Q11" s="214"/>
      <c r="R11" s="210"/>
      <c r="S11" s="205"/>
    </row>
    <row r="12" spans="1:19" ht="15.6" thickBot="1" x14ac:dyDescent="0.3">
      <c r="A12" s="508" t="s">
        <v>6</v>
      </c>
      <c r="B12" s="513"/>
      <c r="C12" s="34">
        <v>0.06</v>
      </c>
      <c r="D12" s="22"/>
      <c r="E12" s="514">
        <f>E10*0.06</f>
        <v>666</v>
      </c>
      <c r="F12" s="521"/>
      <c r="G12" s="22"/>
      <c r="H12" s="22"/>
      <c r="I12" s="234"/>
      <c r="J12" s="234"/>
      <c r="K12" s="235"/>
      <c r="L12" s="234"/>
      <c r="M12" s="234"/>
      <c r="N12" s="235"/>
      <c r="O12" s="236"/>
      <c r="P12" s="237"/>
      <c r="Q12" s="214"/>
      <c r="R12" s="210"/>
      <c r="S12" s="205"/>
    </row>
    <row r="13" spans="1:19" ht="15.6" thickBot="1" x14ac:dyDescent="0.3">
      <c r="A13" s="111"/>
      <c r="B13" s="22"/>
      <c r="C13" s="22"/>
      <c r="D13" s="22"/>
      <c r="E13" s="36"/>
      <c r="F13" s="36"/>
      <c r="G13" s="22"/>
      <c r="H13" s="22"/>
      <c r="I13" s="234"/>
      <c r="J13" s="234"/>
      <c r="K13" s="235"/>
      <c r="L13" s="234"/>
      <c r="M13" s="234"/>
      <c r="N13" s="235"/>
      <c r="O13" s="236"/>
      <c r="P13" s="237"/>
      <c r="Q13" s="214"/>
      <c r="R13" s="210"/>
      <c r="S13" s="205"/>
    </row>
    <row r="14" spans="1:19" ht="15.6" thickBot="1" x14ac:dyDescent="0.3">
      <c r="A14" s="508" t="s">
        <v>7</v>
      </c>
      <c r="B14" s="513"/>
      <c r="C14" s="22"/>
      <c r="D14" s="22"/>
      <c r="E14" s="518">
        <f>E10-E12</f>
        <v>10434</v>
      </c>
      <c r="F14" s="515"/>
      <c r="G14" s="22"/>
      <c r="H14" s="22"/>
      <c r="I14" s="234"/>
      <c r="J14" s="234"/>
      <c r="K14" s="234"/>
      <c r="L14" s="234"/>
      <c r="M14" s="234"/>
      <c r="N14" s="235"/>
      <c r="O14" s="236"/>
      <c r="P14" s="237"/>
      <c r="Q14" s="214"/>
      <c r="R14" s="210"/>
      <c r="S14" s="205"/>
    </row>
    <row r="15" spans="1:19" ht="15" x14ac:dyDescent="0.25">
      <c r="A15" s="111"/>
      <c r="B15" s="22"/>
      <c r="C15" s="22"/>
      <c r="D15" s="22"/>
      <c r="E15" s="22"/>
      <c r="F15" s="22"/>
      <c r="G15" s="22"/>
      <c r="H15" s="22"/>
      <c r="I15" s="236"/>
      <c r="J15" s="236"/>
      <c r="K15" s="236"/>
      <c r="L15" s="236"/>
      <c r="M15" s="236"/>
      <c r="N15" s="235"/>
      <c r="O15" s="236"/>
      <c r="P15" s="237"/>
      <c r="Q15" s="214"/>
      <c r="R15" s="210"/>
      <c r="S15" s="205"/>
    </row>
    <row r="16" spans="1:19" ht="15" x14ac:dyDescent="0.25">
      <c r="A16" s="111"/>
      <c r="B16" s="111"/>
      <c r="C16" s="111"/>
      <c r="D16" s="111"/>
      <c r="E16" s="111"/>
      <c r="F16" s="111"/>
      <c r="G16" s="111"/>
      <c r="H16" s="111"/>
      <c r="I16" s="236"/>
      <c r="J16" s="236"/>
      <c r="K16" s="236"/>
      <c r="L16" s="236"/>
      <c r="M16" s="236"/>
      <c r="N16" s="236"/>
      <c r="O16" s="236"/>
      <c r="P16" s="237"/>
      <c r="Q16" s="214"/>
      <c r="R16" s="210"/>
      <c r="S16" s="205"/>
    </row>
    <row r="17" spans="1:19" ht="15" x14ac:dyDescent="0.25">
      <c r="A17" s="37" t="s">
        <v>45</v>
      </c>
      <c r="B17" s="22"/>
      <c r="C17" s="22"/>
      <c r="D17" s="22"/>
      <c r="E17" s="22"/>
      <c r="F17" s="37" t="s">
        <v>8</v>
      </c>
      <c r="G17" s="22"/>
      <c r="H17" s="22"/>
      <c r="I17" s="236"/>
      <c r="J17" s="236"/>
      <c r="K17" s="236" t="s">
        <v>9</v>
      </c>
      <c r="L17" s="236"/>
      <c r="M17" s="236"/>
      <c r="N17" s="236"/>
      <c r="O17" s="236"/>
      <c r="P17" s="237"/>
      <c r="Q17" s="214"/>
      <c r="R17" s="210"/>
      <c r="S17" s="205"/>
    </row>
    <row r="18" spans="1:19" s="455" customFormat="1" ht="17.399999999999999" x14ac:dyDescent="0.3">
      <c r="B18" s="455">
        <f>E14*0.4</f>
        <v>4173.6000000000004</v>
      </c>
      <c r="G18" s="455">
        <f>E14*0.2</f>
        <v>2086.8000000000002</v>
      </c>
      <c r="I18" s="221"/>
      <c r="J18" s="221"/>
      <c r="K18" s="221"/>
      <c r="L18" s="221">
        <f>E14*0.4</f>
        <v>4173.6000000000004</v>
      </c>
      <c r="M18" s="221"/>
      <c r="N18" s="221"/>
      <c r="O18" s="221"/>
      <c r="P18" s="221">
        <f>SUM(A18:M18)</f>
        <v>10434</v>
      </c>
      <c r="Q18" s="456"/>
      <c r="R18" s="457"/>
      <c r="S18" s="458"/>
    </row>
    <row r="19" spans="1:19" ht="15" x14ac:dyDescent="0.25">
      <c r="A19" s="22"/>
      <c r="B19" s="22"/>
      <c r="C19" s="22"/>
      <c r="D19" s="22"/>
      <c r="E19" s="22"/>
      <c r="F19" s="22"/>
      <c r="G19" s="22"/>
      <c r="H19" s="22"/>
      <c r="I19" s="236"/>
      <c r="J19" s="236"/>
      <c r="K19" s="236"/>
      <c r="L19" s="236"/>
      <c r="M19" s="236"/>
      <c r="N19" s="236"/>
      <c r="O19" s="236"/>
      <c r="P19" s="237"/>
      <c r="Q19" s="214"/>
      <c r="R19" s="210"/>
      <c r="S19" s="205"/>
    </row>
    <row r="20" spans="1:19" s="57" customFormat="1" ht="30" x14ac:dyDescent="0.25">
      <c r="A20" s="24" t="s">
        <v>10</v>
      </c>
      <c r="B20" s="24" t="s">
        <v>11</v>
      </c>
      <c r="C20" s="24" t="s">
        <v>12</v>
      </c>
      <c r="D20" s="25" t="s">
        <v>13</v>
      </c>
      <c r="E20" s="24" t="s">
        <v>14</v>
      </c>
      <c r="F20" s="24" t="s">
        <v>10</v>
      </c>
      <c r="G20" s="24" t="s">
        <v>11</v>
      </c>
      <c r="H20" s="24" t="s">
        <v>12</v>
      </c>
      <c r="I20" s="239" t="s">
        <v>13</v>
      </c>
      <c r="J20" s="240" t="s">
        <v>14</v>
      </c>
      <c r="K20" s="240" t="s">
        <v>10</v>
      </c>
      <c r="L20" s="240" t="s">
        <v>11</v>
      </c>
      <c r="M20" s="240" t="s">
        <v>12</v>
      </c>
      <c r="N20" s="239" t="s">
        <v>13</v>
      </c>
      <c r="O20" s="240" t="s">
        <v>14</v>
      </c>
      <c r="P20" s="241"/>
      <c r="Q20" s="273"/>
      <c r="R20" s="211"/>
      <c r="S20" s="205"/>
    </row>
    <row r="21" spans="1:19" s="38" customFormat="1" ht="22.8" x14ac:dyDescent="0.4">
      <c r="A21" s="80">
        <v>1</v>
      </c>
      <c r="B21" s="59"/>
      <c r="C21" s="90"/>
      <c r="D21" s="194">
        <f>B18*0.29</f>
        <v>1210.3440000000001</v>
      </c>
      <c r="E21" s="82"/>
      <c r="F21" s="80">
        <v>1</v>
      </c>
      <c r="G21" s="59"/>
      <c r="H21" s="90"/>
      <c r="I21" s="194">
        <f>G18*0.29</f>
        <v>605.17200000000003</v>
      </c>
      <c r="J21" s="242"/>
      <c r="K21" s="276">
        <v>1</v>
      </c>
      <c r="L21" s="243"/>
      <c r="M21" s="439"/>
      <c r="N21" s="194">
        <f>L18*0.29</f>
        <v>1210.3440000000001</v>
      </c>
      <c r="O21" s="244"/>
      <c r="P21" s="245"/>
      <c r="Q21" s="274"/>
      <c r="R21" s="212"/>
      <c r="S21" s="205"/>
    </row>
    <row r="22" spans="1:19" s="38" customFormat="1" ht="22.8" x14ac:dyDescent="0.4">
      <c r="A22" s="72">
        <v>2</v>
      </c>
      <c r="B22" s="61"/>
      <c r="C22" s="92"/>
      <c r="D22" s="95">
        <f>B18*0.24</f>
        <v>1001.6640000000001</v>
      </c>
      <c r="E22" s="85"/>
      <c r="F22" s="72">
        <v>2</v>
      </c>
      <c r="G22" s="61"/>
      <c r="H22" s="92"/>
      <c r="I22" s="95">
        <f>G18*0.24</f>
        <v>500.83200000000005</v>
      </c>
      <c r="J22" s="246"/>
      <c r="K22" s="86">
        <v>2</v>
      </c>
      <c r="L22" s="247"/>
      <c r="M22" s="440"/>
      <c r="N22" s="95">
        <f>L18*0.24</f>
        <v>1001.6640000000001</v>
      </c>
      <c r="O22" s="248"/>
      <c r="P22" s="245"/>
      <c r="Q22" s="274"/>
      <c r="R22" s="212"/>
      <c r="S22" s="205"/>
    </row>
    <row r="23" spans="1:19" s="38" customFormat="1" ht="22.8" x14ac:dyDescent="0.4">
      <c r="A23" s="72">
        <v>3</v>
      </c>
      <c r="B23" s="61"/>
      <c r="C23" s="92"/>
      <c r="D23" s="95">
        <f>B18*0.19</f>
        <v>792.98400000000004</v>
      </c>
      <c r="E23" s="85"/>
      <c r="F23" s="72">
        <v>3</v>
      </c>
      <c r="G23" s="61"/>
      <c r="H23" s="92"/>
      <c r="I23" s="95">
        <f>G18*0.19</f>
        <v>396.49200000000002</v>
      </c>
      <c r="J23" s="246"/>
      <c r="K23" s="86">
        <v>3</v>
      </c>
      <c r="L23" s="247"/>
      <c r="M23" s="440"/>
      <c r="N23" s="95">
        <f>L18*0.19</f>
        <v>792.98400000000004</v>
      </c>
      <c r="O23" s="248"/>
      <c r="P23" s="245"/>
      <c r="Q23" s="274"/>
      <c r="R23" s="212"/>
      <c r="S23" s="205"/>
    </row>
    <row r="24" spans="1:19" s="38" customFormat="1" ht="22.8" x14ac:dyDescent="0.4">
      <c r="A24" s="72">
        <v>4</v>
      </c>
      <c r="B24" s="61"/>
      <c r="C24" s="92"/>
      <c r="D24" s="95">
        <f>B18*0.14</f>
        <v>584.30400000000009</v>
      </c>
      <c r="E24" s="85"/>
      <c r="F24" s="72">
        <v>4</v>
      </c>
      <c r="G24" s="61"/>
      <c r="H24" s="92"/>
      <c r="I24" s="95">
        <f>G18*0.14</f>
        <v>292.15200000000004</v>
      </c>
      <c r="J24" s="246"/>
      <c r="K24" s="86">
        <v>4</v>
      </c>
      <c r="L24" s="247"/>
      <c r="M24" s="440"/>
      <c r="N24" s="95">
        <f>L18*0.14</f>
        <v>584.30400000000009</v>
      </c>
      <c r="O24" s="248"/>
      <c r="P24" s="245"/>
      <c r="Q24" s="274"/>
      <c r="R24" s="212"/>
      <c r="S24" s="205"/>
    </row>
    <row r="25" spans="1:19" s="38" customFormat="1" ht="22.8" x14ac:dyDescent="0.4">
      <c r="A25" s="72">
        <v>5</v>
      </c>
      <c r="B25" s="61"/>
      <c r="C25" s="92"/>
      <c r="D25" s="95">
        <f>B18*0.09</f>
        <v>375.62400000000002</v>
      </c>
      <c r="E25" s="105"/>
      <c r="F25" s="72">
        <v>5</v>
      </c>
      <c r="G25" s="72"/>
      <c r="H25" s="106"/>
      <c r="I25" s="95">
        <f>G18*0.09</f>
        <v>187.81200000000001</v>
      </c>
      <c r="J25" s="246"/>
      <c r="K25" s="86">
        <v>5</v>
      </c>
      <c r="L25" s="247"/>
      <c r="M25" s="247"/>
      <c r="N25" s="95">
        <f>L18*0.09</f>
        <v>375.62400000000002</v>
      </c>
      <c r="O25" s="248"/>
      <c r="P25" s="245"/>
      <c r="Q25" s="274"/>
      <c r="R25" s="212"/>
      <c r="S25" s="205"/>
    </row>
    <row r="26" spans="1:19" s="38" customFormat="1" ht="22.8" x14ac:dyDescent="0.4">
      <c r="A26" s="72">
        <v>6</v>
      </c>
      <c r="B26" s="61"/>
      <c r="C26" s="92"/>
      <c r="D26" s="95">
        <f>B18*0.05</f>
        <v>208.68000000000004</v>
      </c>
      <c r="E26" s="107"/>
      <c r="F26" s="72">
        <v>6</v>
      </c>
      <c r="G26" s="72"/>
      <c r="H26" s="106"/>
      <c r="I26" s="95">
        <f>G18*0.05</f>
        <v>104.34000000000002</v>
      </c>
      <c r="J26" s="246"/>
      <c r="K26" s="86">
        <v>6</v>
      </c>
      <c r="L26" s="247"/>
      <c r="M26" s="247"/>
      <c r="N26" s="95">
        <f>L18*0.05</f>
        <v>208.68000000000004</v>
      </c>
      <c r="O26" s="248"/>
      <c r="P26" s="245"/>
      <c r="Q26" s="274"/>
      <c r="R26" s="212"/>
      <c r="S26" s="205"/>
    </row>
    <row r="27" spans="1:19" s="38" customFormat="1" ht="22.8" x14ac:dyDescent="0.4">
      <c r="A27" s="72">
        <v>7</v>
      </c>
      <c r="B27" s="61"/>
      <c r="C27" s="92"/>
      <c r="D27" s="95"/>
      <c r="E27" s="93"/>
      <c r="F27" s="72">
        <v>7</v>
      </c>
      <c r="G27" s="72"/>
      <c r="H27" s="106"/>
      <c r="I27" s="197"/>
      <c r="J27" s="246"/>
      <c r="K27" s="86">
        <v>7</v>
      </c>
      <c r="L27" s="240"/>
      <c r="M27" s="240"/>
      <c r="N27" s="197"/>
      <c r="O27" s="248"/>
      <c r="P27" s="245"/>
      <c r="Q27" s="274"/>
      <c r="R27" s="212"/>
      <c r="S27" s="205"/>
    </row>
    <row r="28" spans="1:19" s="38" customFormat="1" ht="22.8" x14ac:dyDescent="0.4">
      <c r="A28" s="72">
        <v>8</v>
      </c>
      <c r="B28" s="61"/>
      <c r="C28" s="92"/>
      <c r="D28" s="95"/>
      <c r="E28" s="85"/>
      <c r="F28" s="72">
        <v>8</v>
      </c>
      <c r="G28" s="72"/>
      <c r="H28" s="106"/>
      <c r="I28" s="197"/>
      <c r="J28" s="246"/>
      <c r="K28" s="86">
        <v>8</v>
      </c>
      <c r="L28" s="240"/>
      <c r="M28" s="240"/>
      <c r="N28" s="197"/>
      <c r="O28" s="248"/>
      <c r="P28" s="245"/>
      <c r="Q28" s="274"/>
      <c r="R28" s="212"/>
      <c r="S28" s="205"/>
    </row>
    <row r="29" spans="1:19" s="38" customFormat="1" ht="22.8" x14ac:dyDescent="0.4">
      <c r="A29" s="72">
        <v>9</v>
      </c>
      <c r="B29" s="61"/>
      <c r="C29" s="61"/>
      <c r="D29" s="95"/>
      <c r="E29" s="85"/>
      <c r="F29" s="72">
        <v>9</v>
      </c>
      <c r="G29" s="98"/>
      <c r="H29" s="108"/>
      <c r="I29" s="198"/>
      <c r="J29" s="246"/>
      <c r="K29" s="86">
        <v>9</v>
      </c>
      <c r="L29" s="240"/>
      <c r="M29" s="240"/>
      <c r="N29" s="197"/>
      <c r="O29" s="248"/>
      <c r="P29" s="245"/>
      <c r="Q29" s="274"/>
      <c r="R29" s="212"/>
      <c r="S29" s="205"/>
    </row>
    <row r="30" spans="1:19" s="38" customFormat="1" ht="22.8" x14ac:dyDescent="0.4">
      <c r="A30" s="72">
        <v>10</v>
      </c>
      <c r="B30" s="61"/>
      <c r="C30" s="61"/>
      <c r="D30" s="195"/>
      <c r="E30" s="85"/>
      <c r="F30" s="72">
        <v>10</v>
      </c>
      <c r="G30" s="98"/>
      <c r="H30" s="108"/>
      <c r="I30" s="198"/>
      <c r="J30" s="246"/>
      <c r="K30" s="86">
        <v>10</v>
      </c>
      <c r="L30" s="249"/>
      <c r="M30" s="249"/>
      <c r="N30" s="198"/>
      <c r="O30" s="246"/>
      <c r="P30" s="245"/>
      <c r="Q30" s="274"/>
      <c r="R30" s="212"/>
      <c r="S30" s="205"/>
    </row>
    <row r="31" spans="1:19" s="38" customFormat="1" ht="22.8" x14ac:dyDescent="0.4">
      <c r="A31" s="72">
        <v>11</v>
      </c>
      <c r="B31" s="64"/>
      <c r="C31" s="64"/>
      <c r="D31" s="109"/>
      <c r="E31" s="85"/>
      <c r="F31" s="72">
        <v>11</v>
      </c>
      <c r="G31" s="97"/>
      <c r="H31" s="97"/>
      <c r="I31" s="198"/>
      <c r="J31" s="246"/>
      <c r="K31" s="86">
        <v>11</v>
      </c>
      <c r="L31" s="249"/>
      <c r="M31" s="249"/>
      <c r="N31" s="198"/>
      <c r="O31" s="246"/>
      <c r="P31" s="245"/>
      <c r="Q31" s="274"/>
      <c r="R31" s="212"/>
      <c r="S31" s="205"/>
    </row>
    <row r="32" spans="1:19" s="38" customFormat="1" ht="22.8" x14ac:dyDescent="0.4">
      <c r="A32" s="72">
        <v>12</v>
      </c>
      <c r="B32" s="64"/>
      <c r="C32" s="64"/>
      <c r="D32" s="65"/>
      <c r="E32" s="85"/>
      <c r="F32" s="72">
        <v>12</v>
      </c>
      <c r="G32" s="97"/>
      <c r="H32" s="97"/>
      <c r="I32" s="198"/>
      <c r="J32" s="246"/>
      <c r="K32" s="86">
        <v>12</v>
      </c>
      <c r="L32" s="249"/>
      <c r="M32" s="249"/>
      <c r="N32" s="198"/>
      <c r="O32" s="246"/>
      <c r="P32" s="245"/>
      <c r="Q32" s="274"/>
      <c r="R32" s="212"/>
      <c r="S32" s="205"/>
    </row>
    <row r="33" spans="1:20" s="458" customFormat="1" ht="15" x14ac:dyDescent="0.25">
      <c r="D33" s="458">
        <f>SUM(D21:D32)-2</f>
        <v>4171.6000000000004</v>
      </c>
      <c r="F33" s="460"/>
      <c r="I33" s="447">
        <f>SUM(I21:I32)</f>
        <v>2086.8000000000002</v>
      </c>
      <c r="J33" s="447"/>
      <c r="K33" s="447"/>
      <c r="L33" s="447"/>
      <c r="M33" s="447"/>
      <c r="N33" s="447">
        <f>SUM(N21:N32)-2</f>
        <v>4171.6000000000004</v>
      </c>
      <c r="O33" s="447"/>
      <c r="P33" s="447">
        <f>SUM(D33:N33)</f>
        <v>10430</v>
      </c>
      <c r="Q33" s="238"/>
      <c r="R33" s="461"/>
    </row>
    <row r="34" spans="1:20" s="113" customFormat="1" ht="12.75" customHeight="1" x14ac:dyDescent="0.25">
      <c r="C34" s="41"/>
      <c r="D34" s="40"/>
      <c r="I34" s="237"/>
      <c r="J34" s="237"/>
      <c r="K34" s="237"/>
      <c r="L34" s="237"/>
      <c r="M34" s="237"/>
      <c r="N34" s="237"/>
      <c r="O34" s="237"/>
      <c r="P34" s="250"/>
      <c r="Q34" s="275"/>
      <c r="R34" s="206"/>
      <c r="S34" s="205"/>
      <c r="T34" s="42"/>
    </row>
    <row r="35" spans="1:20" s="113" customFormat="1" ht="12.75" customHeight="1" x14ac:dyDescent="0.25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37"/>
      <c r="Q35" s="275"/>
      <c r="R35" s="206"/>
      <c r="S35" s="205"/>
    </row>
    <row r="36" spans="1:20" s="113" customFormat="1" ht="12.75" customHeight="1" x14ac:dyDescent="0.25">
      <c r="A36" s="519" t="s">
        <v>105</v>
      </c>
      <c r="B36" s="519"/>
      <c r="C36" s="519"/>
      <c r="D36" s="519"/>
      <c r="E36" s="519"/>
      <c r="F36" s="519"/>
      <c r="G36" s="519"/>
      <c r="H36" s="519"/>
      <c r="I36" s="520"/>
      <c r="J36" s="520"/>
      <c r="K36" s="520"/>
      <c r="L36" s="520"/>
      <c r="M36" s="520"/>
      <c r="N36" s="520"/>
      <c r="O36" s="520"/>
      <c r="P36" s="237"/>
      <c r="Q36" s="275"/>
      <c r="R36" s="213"/>
      <c r="S36" s="205"/>
    </row>
    <row r="37" spans="1:20" s="113" customFormat="1" ht="12.75" customHeight="1" x14ac:dyDescent="0.25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37"/>
      <c r="Q37" s="275"/>
      <c r="R37" s="213"/>
      <c r="S37" s="205"/>
    </row>
    <row r="38" spans="1:20" s="113" customFormat="1" ht="12.75" customHeight="1" x14ac:dyDescent="0.25">
      <c r="A38" s="516" t="s">
        <v>106</v>
      </c>
      <c r="B38" s="516"/>
      <c r="C38" s="516"/>
      <c r="D38" s="516"/>
      <c r="E38" s="516"/>
      <c r="F38" s="516"/>
      <c r="G38" s="516"/>
      <c r="H38" s="516"/>
      <c r="I38" s="517"/>
      <c r="J38" s="517"/>
      <c r="K38" s="517"/>
      <c r="L38" s="517"/>
      <c r="M38" s="517"/>
      <c r="N38" s="517"/>
      <c r="O38" s="517"/>
      <c r="P38" s="237"/>
      <c r="Q38" s="275"/>
      <c r="R38" s="213"/>
      <c r="S38" s="205"/>
    </row>
    <row r="39" spans="1:20" s="113" customFormat="1" ht="12.75" customHeight="1" x14ac:dyDescent="0.25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37"/>
      <c r="Q39" s="275"/>
      <c r="R39" s="213"/>
      <c r="S39" s="205"/>
    </row>
    <row r="40" spans="1:20" ht="22.8" x14ac:dyDescent="0.4">
      <c r="A40" s="44"/>
      <c r="B40" s="45"/>
      <c r="I40" s="237"/>
      <c r="J40" s="237"/>
      <c r="K40" s="237"/>
      <c r="L40" s="237"/>
      <c r="M40" s="237"/>
      <c r="N40" s="237"/>
      <c r="O40" s="237"/>
      <c r="P40" s="237"/>
      <c r="Q40" s="274"/>
      <c r="R40" s="210"/>
      <c r="S40" s="205"/>
    </row>
    <row r="41" spans="1:20" ht="22.8" x14ac:dyDescent="0.4">
      <c r="A41" s="44"/>
      <c r="B41" s="45"/>
      <c r="I41" s="237"/>
      <c r="J41" s="237"/>
      <c r="K41" s="237"/>
      <c r="L41" s="237"/>
      <c r="M41" s="237"/>
      <c r="N41" s="237"/>
      <c r="O41" s="237"/>
      <c r="P41" s="237"/>
      <c r="Q41" s="274"/>
      <c r="R41" s="210"/>
      <c r="S41" s="205"/>
    </row>
    <row r="42" spans="1:20" ht="22.8" x14ac:dyDescent="0.4">
      <c r="A42" s="45"/>
      <c r="B42" s="45"/>
      <c r="I42" s="237"/>
      <c r="J42" s="237"/>
      <c r="K42" s="237"/>
      <c r="L42" s="237"/>
      <c r="M42" s="237"/>
      <c r="N42" s="237"/>
      <c r="O42" s="237"/>
      <c r="P42" s="237"/>
      <c r="Q42" s="274"/>
      <c r="R42" s="210"/>
      <c r="S42" s="205"/>
    </row>
    <row r="43" spans="1:20" ht="22.8" x14ac:dyDescent="0.4">
      <c r="A43" s="44"/>
      <c r="B43" s="45"/>
      <c r="I43" s="237"/>
      <c r="J43" s="237"/>
      <c r="K43" s="237"/>
      <c r="L43" s="237"/>
      <c r="M43" s="237"/>
      <c r="N43" s="237"/>
      <c r="O43" s="237"/>
      <c r="P43" s="237"/>
      <c r="Q43" s="274"/>
      <c r="R43" s="210"/>
      <c r="S43" s="205"/>
    </row>
    <row r="44" spans="1:20" x14ac:dyDescent="0.25">
      <c r="I44" s="237"/>
      <c r="J44" s="237"/>
      <c r="K44" s="237"/>
      <c r="L44" s="237"/>
      <c r="M44" s="237"/>
      <c r="N44" s="237"/>
      <c r="O44" s="237"/>
      <c r="P44" s="237"/>
      <c r="Q44" s="214"/>
      <c r="R44" s="210"/>
      <c r="S44" s="205"/>
    </row>
    <row r="45" spans="1:20" x14ac:dyDescent="0.25">
      <c r="I45" s="237"/>
      <c r="J45" s="237"/>
      <c r="K45" s="237"/>
      <c r="L45" s="237"/>
      <c r="M45" s="237"/>
      <c r="N45" s="237"/>
      <c r="O45" s="237"/>
      <c r="P45" s="237"/>
      <c r="Q45" s="214"/>
      <c r="R45" s="210"/>
      <c r="S45" s="205"/>
    </row>
    <row r="46" spans="1:20" x14ac:dyDescent="0.25">
      <c r="I46" s="237"/>
      <c r="J46" s="237"/>
      <c r="K46" s="237"/>
      <c r="L46" s="237"/>
      <c r="M46" s="237"/>
      <c r="N46" s="237"/>
      <c r="O46" s="237"/>
      <c r="P46" s="237"/>
      <c r="Q46" s="214"/>
      <c r="R46" s="210"/>
      <c r="S46" s="205"/>
    </row>
    <row r="47" spans="1:20" x14ac:dyDescent="0.25">
      <c r="I47" s="237"/>
      <c r="J47" s="237"/>
      <c r="K47" s="237"/>
      <c r="L47" s="237"/>
      <c r="M47" s="237"/>
      <c r="N47" s="237"/>
      <c r="O47" s="237"/>
      <c r="P47" s="237"/>
      <c r="Q47" s="214"/>
      <c r="R47" s="210"/>
      <c r="S47" s="205"/>
    </row>
    <row r="48" spans="1:20" x14ac:dyDescent="0.25">
      <c r="I48" s="237"/>
      <c r="J48" s="237"/>
      <c r="K48" s="237"/>
      <c r="L48" s="237"/>
      <c r="M48" s="237"/>
      <c r="N48" s="237"/>
      <c r="O48" s="237"/>
      <c r="P48" s="237"/>
      <c r="Q48" s="214"/>
      <c r="R48" s="210"/>
      <c r="S48" s="205"/>
    </row>
    <row r="49" spans="9:19" x14ac:dyDescent="0.25">
      <c r="I49" s="237"/>
      <c r="J49" s="237"/>
      <c r="K49" s="237"/>
      <c r="L49" s="237"/>
      <c r="M49" s="237"/>
      <c r="N49" s="237"/>
      <c r="O49" s="237"/>
      <c r="P49" s="237"/>
      <c r="Q49" s="214"/>
      <c r="R49" s="210"/>
      <c r="S49" s="205"/>
    </row>
    <row r="50" spans="9:19" x14ac:dyDescent="0.25">
      <c r="I50" s="237"/>
      <c r="J50" s="237"/>
      <c r="K50" s="237"/>
      <c r="L50" s="237"/>
      <c r="M50" s="237"/>
      <c r="N50" s="237"/>
      <c r="O50" s="237"/>
      <c r="P50" s="237"/>
      <c r="Q50" s="214"/>
      <c r="R50" s="210"/>
      <c r="S50" s="205"/>
    </row>
    <row r="51" spans="9:19" x14ac:dyDescent="0.25">
      <c r="I51" s="238"/>
      <c r="J51" s="238"/>
      <c r="K51" s="238"/>
      <c r="L51" s="238"/>
      <c r="M51" s="238"/>
      <c r="N51" s="238"/>
      <c r="O51" s="238"/>
      <c r="P51" s="238"/>
      <c r="Q51" s="214"/>
    </row>
  </sheetData>
  <mergeCells count="19">
    <mergeCell ref="A1:B1"/>
    <mergeCell ref="C1:I1"/>
    <mergeCell ref="A3:B3"/>
    <mergeCell ref="A5:B5"/>
    <mergeCell ref="A6:B6"/>
    <mergeCell ref="E6:F6"/>
    <mergeCell ref="A8:B8"/>
    <mergeCell ref="E8:F8"/>
    <mergeCell ref="A10:B10"/>
    <mergeCell ref="E10:F10"/>
    <mergeCell ref="A12:B12"/>
    <mergeCell ref="E12:F12"/>
    <mergeCell ref="A39:O39"/>
    <mergeCell ref="A14:B14"/>
    <mergeCell ref="E14:F14"/>
    <mergeCell ref="A35:O35"/>
    <mergeCell ref="A36:O36"/>
    <mergeCell ref="A37:O37"/>
    <mergeCell ref="A38:O38"/>
  </mergeCells>
  <printOptions horizontalCentered="1"/>
  <pageMargins left="0.12" right="0.12" top="0.25" bottom="0.25" header="0.5" footer="0.5"/>
  <pageSetup scale="75" orientation="landscape" r:id="rId1"/>
  <headerFooter scaleWithDoc="0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51"/>
  <sheetViews>
    <sheetView view="pageBreakPreview" topLeftCell="A14" zoomScale="80" zoomScaleNormal="100" zoomScaleSheetLayoutView="80" workbookViewId="0">
      <selection activeCell="A33" sqref="A33:XFD33"/>
    </sheetView>
  </sheetViews>
  <sheetFormatPr defaultColWidth="9.109375" defaultRowHeight="13.2" x14ac:dyDescent="0.25"/>
  <cols>
    <col min="1" max="1" width="6" style="21" customWidth="1"/>
    <col min="2" max="2" width="23.6640625" style="21" customWidth="1"/>
    <col min="3" max="3" width="9.33203125" style="46" customWidth="1"/>
    <col min="4" max="4" width="14.44140625" style="21" bestFit="1" customWidth="1"/>
    <col min="5" max="5" width="9.5546875" style="21" customWidth="1"/>
    <col min="6" max="6" width="6" style="21" customWidth="1"/>
    <col min="7" max="7" width="23.6640625" style="21" customWidth="1"/>
    <col min="8" max="8" width="9.33203125" style="21" customWidth="1"/>
    <col min="9" max="9" width="12" style="21" bestFit="1" customWidth="1"/>
    <col min="10" max="10" width="9.5546875" style="21" customWidth="1"/>
    <col min="11" max="11" width="6" style="21" customWidth="1"/>
    <col min="12" max="12" width="23.6640625" style="21" customWidth="1"/>
    <col min="13" max="13" width="9.33203125" style="21" customWidth="1"/>
    <col min="14" max="14" width="12.33203125" style="21" bestFit="1" customWidth="1"/>
    <col min="15" max="15" width="9.5546875" style="21" customWidth="1"/>
    <col min="16" max="16" width="15.6640625" style="47" bestFit="1" customWidth="1"/>
    <col min="17" max="17" width="9.109375" style="47"/>
    <col min="18" max="18" width="9.109375" style="46"/>
    <col min="19" max="21" width="9.109375" style="21"/>
    <col min="22" max="22" width="11.109375" style="21" bestFit="1" customWidth="1"/>
    <col min="23" max="16384" width="9.109375" style="21"/>
  </cols>
  <sheetData>
    <row r="1" spans="1:19" s="50" customFormat="1" ht="22.8" x14ac:dyDescent="0.4">
      <c r="A1" s="509" t="s">
        <v>43</v>
      </c>
      <c r="B1" s="509"/>
      <c r="C1" s="510" t="s">
        <v>182</v>
      </c>
      <c r="D1" s="510"/>
      <c r="E1" s="510"/>
      <c r="F1" s="510"/>
      <c r="G1" s="510"/>
      <c r="H1" s="510"/>
      <c r="I1" s="510"/>
      <c r="L1" s="200"/>
      <c r="M1" s="200"/>
      <c r="N1" s="201"/>
      <c r="O1" s="200"/>
      <c r="Q1" s="272"/>
      <c r="R1" s="267"/>
    </row>
    <row r="2" spans="1:19" x14ac:dyDescent="0.25">
      <c r="C2" s="21"/>
      <c r="K2" s="66"/>
      <c r="N2" s="69"/>
      <c r="P2" s="21"/>
    </row>
    <row r="3" spans="1:19" ht="24.6" x14ac:dyDescent="0.4">
      <c r="A3" s="507" t="s">
        <v>0</v>
      </c>
      <c r="B3" s="508"/>
      <c r="C3" s="26" t="s">
        <v>67</v>
      </c>
      <c r="D3" s="27"/>
      <c r="E3" s="27"/>
      <c r="F3" s="27"/>
      <c r="G3" s="27"/>
      <c r="H3" s="22"/>
      <c r="I3" s="66"/>
      <c r="J3" s="66"/>
      <c r="K3" s="69"/>
      <c r="L3" s="66"/>
      <c r="M3" s="67"/>
      <c r="N3" s="69"/>
      <c r="O3" s="22"/>
      <c r="P3" s="21"/>
    </row>
    <row r="4" spans="1:19" ht="15.6" thickBot="1" x14ac:dyDescent="0.3">
      <c r="A4" s="22"/>
      <c r="B4" s="22"/>
      <c r="C4" s="22"/>
      <c r="D4" s="22"/>
      <c r="E4" s="22"/>
      <c r="F4" s="22"/>
      <c r="G4" s="22"/>
      <c r="H4" s="22"/>
      <c r="I4" s="66"/>
      <c r="J4" s="66"/>
      <c r="K4" s="69"/>
      <c r="L4" s="66"/>
      <c r="M4" s="67"/>
      <c r="N4" s="70"/>
      <c r="O4" s="22"/>
      <c r="P4" s="21"/>
    </row>
    <row r="5" spans="1:19" ht="15.6" thickBot="1" x14ac:dyDescent="0.3">
      <c r="A5" s="508" t="s">
        <v>1</v>
      </c>
      <c r="B5" s="513"/>
      <c r="C5" s="28">
        <v>61</v>
      </c>
      <c r="D5" s="22"/>
      <c r="E5" s="22"/>
      <c r="F5" s="22"/>
      <c r="G5" s="22"/>
      <c r="H5" s="22"/>
      <c r="I5" s="66"/>
      <c r="J5" s="66"/>
      <c r="K5" s="69"/>
      <c r="L5" s="66"/>
      <c r="M5" s="67"/>
      <c r="N5" s="70"/>
      <c r="O5" s="22"/>
      <c r="P5" s="21"/>
    </row>
    <row r="6" spans="1:19" ht="15.6" thickBot="1" x14ac:dyDescent="0.3">
      <c r="A6" s="508" t="s">
        <v>2</v>
      </c>
      <c r="B6" s="508"/>
      <c r="C6" s="29">
        <v>100</v>
      </c>
      <c r="D6" s="23" t="s">
        <v>3</v>
      </c>
      <c r="E6" s="514">
        <f>SUM(C5*C6)</f>
        <v>6100</v>
      </c>
      <c r="F6" s="515"/>
      <c r="G6" s="22"/>
      <c r="H6" s="22"/>
      <c r="I6" s="234"/>
      <c r="J6" s="234"/>
      <c r="K6" s="235"/>
      <c r="L6" s="234"/>
      <c r="M6" s="234"/>
      <c r="N6" s="235"/>
      <c r="O6" s="236"/>
      <c r="P6" s="237"/>
      <c r="Q6" s="214"/>
      <c r="R6" s="210"/>
      <c r="S6" s="205"/>
    </row>
    <row r="7" spans="1:19" ht="15.6" thickBot="1" x14ac:dyDescent="0.3">
      <c r="A7" s="111"/>
      <c r="B7" s="111"/>
      <c r="C7" s="31"/>
      <c r="D7" s="23"/>
      <c r="E7" s="32"/>
      <c r="F7" s="33"/>
      <c r="G7" s="22"/>
      <c r="H7" s="22"/>
      <c r="I7" s="234"/>
      <c r="J7" s="234"/>
      <c r="K7" s="235"/>
      <c r="L7" s="234"/>
      <c r="M7" s="234"/>
      <c r="N7" s="235"/>
      <c r="O7" s="236"/>
      <c r="P7" s="237"/>
      <c r="Q7" s="214"/>
      <c r="R7" s="210"/>
      <c r="S7" s="205"/>
    </row>
    <row r="8" spans="1:19" ht="15.6" thickBot="1" x14ac:dyDescent="0.3">
      <c r="A8" s="508" t="s">
        <v>4</v>
      </c>
      <c r="B8" s="513"/>
      <c r="C8" s="34"/>
      <c r="D8" s="22"/>
      <c r="E8" s="518">
        <v>5000</v>
      </c>
      <c r="F8" s="515"/>
      <c r="G8" s="22"/>
      <c r="H8" s="22"/>
      <c r="I8" s="234"/>
      <c r="J8" s="234"/>
      <c r="K8" s="235"/>
      <c r="L8" s="234"/>
      <c r="M8" s="234"/>
      <c r="N8" s="235"/>
      <c r="O8" s="236"/>
      <c r="P8" s="237"/>
      <c r="Q8" s="214"/>
      <c r="R8" s="210"/>
      <c r="S8" s="205"/>
    </row>
    <row r="9" spans="1:19" ht="15.6" thickBot="1" x14ac:dyDescent="0.3">
      <c r="A9" s="111"/>
      <c r="B9" s="112"/>
      <c r="C9" s="34"/>
      <c r="D9" s="22"/>
      <c r="E9" s="33"/>
      <c r="F9" s="33"/>
      <c r="G9" s="22"/>
      <c r="H9" s="22"/>
      <c r="I9" s="234"/>
      <c r="J9" s="234"/>
      <c r="K9" s="235"/>
      <c r="L9" s="234"/>
      <c r="M9" s="234"/>
      <c r="N9" s="235"/>
      <c r="O9" s="236"/>
      <c r="P9" s="237"/>
      <c r="Q9" s="214"/>
      <c r="R9" s="210"/>
      <c r="S9" s="205"/>
    </row>
    <row r="10" spans="1:19" ht="15.6" thickBot="1" x14ac:dyDescent="0.3">
      <c r="A10" s="508" t="s">
        <v>5</v>
      </c>
      <c r="B10" s="513"/>
      <c r="C10" s="22"/>
      <c r="D10" s="22"/>
      <c r="E10" s="518">
        <f>E6+E8</f>
        <v>11100</v>
      </c>
      <c r="F10" s="515"/>
      <c r="G10" s="22"/>
      <c r="H10" s="22"/>
      <c r="I10" s="234"/>
      <c r="J10" s="234"/>
      <c r="K10" s="235"/>
      <c r="L10" s="234"/>
      <c r="M10" s="234"/>
      <c r="N10" s="235"/>
      <c r="O10" s="236"/>
      <c r="P10" s="237"/>
      <c r="Q10" s="214"/>
      <c r="R10" s="210"/>
      <c r="S10" s="205"/>
    </row>
    <row r="11" spans="1:19" ht="15.6" thickBot="1" x14ac:dyDescent="0.3">
      <c r="A11" s="111"/>
      <c r="B11" s="22"/>
      <c r="C11" s="22"/>
      <c r="D11" s="22"/>
      <c r="E11" s="22"/>
      <c r="F11" s="22"/>
      <c r="G11" s="22"/>
      <c r="H11" s="22"/>
      <c r="I11" s="234"/>
      <c r="J11" s="234"/>
      <c r="K11" s="235"/>
      <c r="L11" s="234"/>
      <c r="M11" s="234"/>
      <c r="N11" s="235"/>
      <c r="O11" s="236"/>
      <c r="P11" s="237"/>
      <c r="Q11" s="214"/>
      <c r="R11" s="210"/>
      <c r="S11" s="205"/>
    </row>
    <row r="12" spans="1:19" ht="15.6" thickBot="1" x14ac:dyDescent="0.3">
      <c r="A12" s="508" t="s">
        <v>6</v>
      </c>
      <c r="B12" s="513"/>
      <c r="C12" s="34">
        <v>0.06</v>
      </c>
      <c r="D12" s="22"/>
      <c r="E12" s="514">
        <f>E10*0.06</f>
        <v>666</v>
      </c>
      <c r="F12" s="521"/>
      <c r="G12" s="22"/>
      <c r="H12" s="22"/>
      <c r="I12" s="234"/>
      <c r="J12" s="234"/>
      <c r="K12" s="235"/>
      <c r="L12" s="234"/>
      <c r="M12" s="234"/>
      <c r="N12" s="235"/>
      <c r="O12" s="236"/>
      <c r="P12" s="237"/>
      <c r="Q12" s="214"/>
      <c r="R12" s="210"/>
      <c r="S12" s="205"/>
    </row>
    <row r="13" spans="1:19" ht="15.6" thickBot="1" x14ac:dyDescent="0.3">
      <c r="A13" s="111"/>
      <c r="B13" s="22"/>
      <c r="C13" s="22"/>
      <c r="D13" s="22"/>
      <c r="E13" s="36"/>
      <c r="F13" s="36"/>
      <c r="G13" s="22"/>
      <c r="H13" s="22"/>
      <c r="I13" s="234"/>
      <c r="J13" s="234"/>
      <c r="K13" s="235"/>
      <c r="L13" s="234"/>
      <c r="M13" s="234"/>
      <c r="N13" s="235"/>
      <c r="O13" s="236"/>
      <c r="P13" s="237"/>
      <c r="Q13" s="214"/>
      <c r="R13" s="210"/>
      <c r="S13" s="205"/>
    </row>
    <row r="14" spans="1:19" ht="15.6" thickBot="1" x14ac:dyDescent="0.3">
      <c r="A14" s="508" t="s">
        <v>7</v>
      </c>
      <c r="B14" s="513"/>
      <c r="C14" s="22"/>
      <c r="D14" s="22"/>
      <c r="E14" s="518">
        <f>E10-E12</f>
        <v>10434</v>
      </c>
      <c r="F14" s="515"/>
      <c r="G14" s="22"/>
      <c r="H14" s="22"/>
      <c r="I14" s="234"/>
      <c r="J14" s="234"/>
      <c r="K14" s="234"/>
      <c r="L14" s="234"/>
      <c r="M14" s="234"/>
      <c r="N14" s="235"/>
      <c r="O14" s="236"/>
      <c r="P14" s="237"/>
      <c r="Q14" s="214"/>
      <c r="R14" s="210"/>
      <c r="S14" s="205"/>
    </row>
    <row r="15" spans="1:19" ht="15" x14ac:dyDescent="0.25">
      <c r="A15" s="111"/>
      <c r="B15" s="22"/>
      <c r="C15" s="22"/>
      <c r="D15" s="22"/>
      <c r="E15" s="22"/>
      <c r="F15" s="22"/>
      <c r="G15" s="22"/>
      <c r="H15" s="22"/>
      <c r="I15" s="236"/>
      <c r="J15" s="236"/>
      <c r="K15" s="236"/>
      <c r="L15" s="236"/>
      <c r="M15" s="236"/>
      <c r="N15" s="235"/>
      <c r="O15" s="236"/>
      <c r="P15" s="237"/>
      <c r="Q15" s="214"/>
      <c r="R15" s="210"/>
      <c r="S15" s="205"/>
    </row>
    <row r="16" spans="1:19" ht="15" x14ac:dyDescent="0.25">
      <c r="A16" s="111"/>
      <c r="B16" s="111"/>
      <c r="C16" s="111"/>
      <c r="D16" s="111"/>
      <c r="E16" s="111"/>
      <c r="F16" s="111"/>
      <c r="G16" s="111"/>
      <c r="H16" s="111"/>
      <c r="I16" s="236"/>
      <c r="J16" s="236"/>
      <c r="K16" s="236"/>
      <c r="L16" s="236"/>
      <c r="M16" s="236"/>
      <c r="N16" s="236"/>
      <c r="O16" s="236"/>
      <c r="P16" s="237"/>
      <c r="Q16" s="214"/>
      <c r="R16" s="210"/>
      <c r="S16" s="205"/>
    </row>
    <row r="17" spans="1:19" ht="15" x14ac:dyDescent="0.25">
      <c r="A17" s="37" t="s">
        <v>45</v>
      </c>
      <c r="B17" s="22"/>
      <c r="C17" s="22"/>
      <c r="D17" s="22"/>
      <c r="E17" s="22"/>
      <c r="F17" s="37" t="s">
        <v>8</v>
      </c>
      <c r="G17" s="22"/>
      <c r="H17" s="22"/>
      <c r="I17" s="236"/>
      <c r="J17" s="236"/>
      <c r="K17" s="236" t="s">
        <v>9</v>
      </c>
      <c r="L17" s="236"/>
      <c r="M17" s="236"/>
      <c r="N17" s="236"/>
      <c r="O17" s="236"/>
      <c r="P17" s="237"/>
      <c r="Q17" s="214"/>
      <c r="R17" s="210"/>
      <c r="S17" s="205"/>
    </row>
    <row r="18" spans="1:19" s="455" customFormat="1" ht="17.399999999999999" x14ac:dyDescent="0.3">
      <c r="B18" s="455">
        <f>E14*0.4</f>
        <v>4173.6000000000004</v>
      </c>
      <c r="G18" s="455">
        <f>E14*0.2</f>
        <v>2086.8000000000002</v>
      </c>
      <c r="I18" s="221"/>
      <c r="J18" s="221"/>
      <c r="K18" s="221"/>
      <c r="L18" s="221">
        <f>E14*0.4</f>
        <v>4173.6000000000004</v>
      </c>
      <c r="M18" s="221"/>
      <c r="N18" s="221"/>
      <c r="O18" s="221"/>
      <c r="P18" s="221">
        <f>SUM(A18:M18)</f>
        <v>10434</v>
      </c>
      <c r="Q18" s="456"/>
      <c r="R18" s="457"/>
      <c r="S18" s="458"/>
    </row>
    <row r="19" spans="1:19" ht="15" x14ac:dyDescent="0.25">
      <c r="A19" s="22"/>
      <c r="B19" s="22"/>
      <c r="C19" s="22"/>
      <c r="D19" s="22"/>
      <c r="E19" s="22"/>
      <c r="F19" s="22"/>
      <c r="G19" s="22"/>
      <c r="H19" s="22"/>
      <c r="I19" s="236"/>
      <c r="J19" s="236"/>
      <c r="K19" s="236"/>
      <c r="L19" s="236"/>
      <c r="M19" s="236"/>
      <c r="N19" s="236"/>
      <c r="O19" s="236"/>
      <c r="P19" s="237"/>
      <c r="Q19" s="214"/>
      <c r="R19" s="210"/>
      <c r="S19" s="205"/>
    </row>
    <row r="20" spans="1:19" s="57" customFormat="1" ht="30" x14ac:dyDescent="0.25">
      <c r="A20" s="24" t="s">
        <v>10</v>
      </c>
      <c r="B20" s="24" t="s">
        <v>11</v>
      </c>
      <c r="C20" s="24" t="s">
        <v>12</v>
      </c>
      <c r="D20" s="25" t="s">
        <v>13</v>
      </c>
      <c r="E20" s="24" t="s">
        <v>14</v>
      </c>
      <c r="F20" s="24" t="s">
        <v>10</v>
      </c>
      <c r="G20" s="24" t="s">
        <v>11</v>
      </c>
      <c r="H20" s="24" t="s">
        <v>12</v>
      </c>
      <c r="I20" s="239" t="s">
        <v>13</v>
      </c>
      <c r="J20" s="240" t="s">
        <v>14</v>
      </c>
      <c r="K20" s="240" t="s">
        <v>10</v>
      </c>
      <c r="L20" s="240" t="s">
        <v>11</v>
      </c>
      <c r="M20" s="240" t="s">
        <v>12</v>
      </c>
      <c r="N20" s="239" t="s">
        <v>13</v>
      </c>
      <c r="O20" s="240" t="s">
        <v>14</v>
      </c>
      <c r="P20" s="241"/>
      <c r="Q20" s="273"/>
      <c r="R20" s="211"/>
      <c r="S20" s="205"/>
    </row>
    <row r="21" spans="1:19" s="38" customFormat="1" ht="22.8" x14ac:dyDescent="0.4">
      <c r="A21" s="80">
        <v>1</v>
      </c>
      <c r="B21" s="59"/>
      <c r="C21" s="90"/>
      <c r="D21" s="194">
        <f>B18*0.29</f>
        <v>1210.3440000000001</v>
      </c>
      <c r="E21" s="82"/>
      <c r="F21" s="80">
        <v>1</v>
      </c>
      <c r="G21" s="59"/>
      <c r="H21" s="90"/>
      <c r="I21" s="194">
        <f>G18*0.29</f>
        <v>605.17200000000003</v>
      </c>
      <c r="J21" s="242"/>
      <c r="K21" s="276">
        <v>1</v>
      </c>
      <c r="L21" s="243"/>
      <c r="M21" s="439"/>
      <c r="N21" s="194">
        <f>L18*0.29</f>
        <v>1210.3440000000001</v>
      </c>
      <c r="O21" s="244"/>
      <c r="P21" s="245"/>
      <c r="Q21" s="274"/>
      <c r="R21" s="212"/>
      <c r="S21" s="205"/>
    </row>
    <row r="22" spans="1:19" s="38" customFormat="1" ht="22.8" x14ac:dyDescent="0.4">
      <c r="A22" s="72">
        <v>2</v>
      </c>
      <c r="B22" s="61"/>
      <c r="C22" s="92"/>
      <c r="D22" s="95">
        <f>B18*0.24</f>
        <v>1001.6640000000001</v>
      </c>
      <c r="E22" s="85"/>
      <c r="F22" s="72">
        <v>2</v>
      </c>
      <c r="G22" s="61"/>
      <c r="H22" s="92"/>
      <c r="I22" s="95">
        <f>G18*0.24</f>
        <v>500.83200000000005</v>
      </c>
      <c r="J22" s="246"/>
      <c r="K22" s="86">
        <v>2</v>
      </c>
      <c r="L22" s="247"/>
      <c r="M22" s="440"/>
      <c r="N22" s="95">
        <f>L18*0.24</f>
        <v>1001.6640000000001</v>
      </c>
      <c r="O22" s="248"/>
      <c r="P22" s="245"/>
      <c r="Q22" s="274"/>
      <c r="R22" s="212"/>
      <c r="S22" s="205"/>
    </row>
    <row r="23" spans="1:19" s="38" customFormat="1" ht="22.8" x14ac:dyDescent="0.4">
      <c r="A23" s="72">
        <v>3</v>
      </c>
      <c r="B23" s="61"/>
      <c r="C23" s="92"/>
      <c r="D23" s="95">
        <f>B18*0.19</f>
        <v>792.98400000000004</v>
      </c>
      <c r="E23" s="85"/>
      <c r="F23" s="72">
        <v>3</v>
      </c>
      <c r="G23" s="61"/>
      <c r="H23" s="92"/>
      <c r="I23" s="95">
        <f>G18*0.19</f>
        <v>396.49200000000002</v>
      </c>
      <c r="J23" s="246"/>
      <c r="K23" s="86">
        <v>3</v>
      </c>
      <c r="L23" s="247"/>
      <c r="M23" s="440"/>
      <c r="N23" s="95">
        <f>L18*0.19</f>
        <v>792.98400000000004</v>
      </c>
      <c r="O23" s="248"/>
      <c r="P23" s="245"/>
      <c r="Q23" s="274"/>
      <c r="R23" s="212"/>
      <c r="S23" s="205"/>
    </row>
    <row r="24" spans="1:19" s="38" customFormat="1" ht="22.8" x14ac:dyDescent="0.4">
      <c r="A24" s="72">
        <v>4</v>
      </c>
      <c r="B24" s="61"/>
      <c r="C24" s="92"/>
      <c r="D24" s="95">
        <f>B18*0.14</f>
        <v>584.30400000000009</v>
      </c>
      <c r="E24" s="85"/>
      <c r="F24" s="72">
        <v>4</v>
      </c>
      <c r="G24" s="61"/>
      <c r="H24" s="92"/>
      <c r="I24" s="95">
        <f>G18*0.14</f>
        <v>292.15200000000004</v>
      </c>
      <c r="J24" s="246"/>
      <c r="K24" s="86">
        <v>4</v>
      </c>
      <c r="L24" s="247"/>
      <c r="M24" s="440"/>
      <c r="N24" s="95">
        <f>L18*0.14</f>
        <v>584.30400000000009</v>
      </c>
      <c r="O24" s="248"/>
      <c r="P24" s="245"/>
      <c r="Q24" s="274"/>
      <c r="R24" s="212"/>
      <c r="S24" s="205"/>
    </row>
    <row r="25" spans="1:19" s="38" customFormat="1" ht="22.8" x14ac:dyDescent="0.4">
      <c r="A25" s="72">
        <v>5</v>
      </c>
      <c r="B25" s="61"/>
      <c r="C25" s="92"/>
      <c r="D25" s="95">
        <f>B18*0.09</f>
        <v>375.62400000000002</v>
      </c>
      <c r="E25" s="105"/>
      <c r="F25" s="72">
        <v>5</v>
      </c>
      <c r="G25" s="72"/>
      <c r="H25" s="106"/>
      <c r="I25" s="95">
        <f>G18*0.09</f>
        <v>187.81200000000001</v>
      </c>
      <c r="J25" s="246"/>
      <c r="K25" s="86">
        <v>5</v>
      </c>
      <c r="L25" s="247"/>
      <c r="M25" s="440"/>
      <c r="N25" s="95">
        <f>L18*0.09</f>
        <v>375.62400000000002</v>
      </c>
      <c r="O25" s="248"/>
      <c r="P25" s="245"/>
      <c r="Q25" s="274"/>
      <c r="R25" s="212"/>
      <c r="S25" s="205"/>
    </row>
    <row r="26" spans="1:19" s="38" customFormat="1" ht="22.8" x14ac:dyDescent="0.4">
      <c r="A26" s="72">
        <v>6</v>
      </c>
      <c r="B26" s="61"/>
      <c r="C26" s="92"/>
      <c r="D26" s="95">
        <f>B18*0.05</f>
        <v>208.68000000000004</v>
      </c>
      <c r="E26" s="107"/>
      <c r="F26" s="72">
        <v>6</v>
      </c>
      <c r="G26" s="72"/>
      <c r="H26" s="106"/>
      <c r="I26" s="95">
        <f>G18*0.05</f>
        <v>104.34000000000002</v>
      </c>
      <c r="J26" s="246"/>
      <c r="K26" s="86">
        <v>6</v>
      </c>
      <c r="L26" s="247"/>
      <c r="M26" s="247"/>
      <c r="N26" s="95">
        <f>L18*0.05</f>
        <v>208.68000000000004</v>
      </c>
      <c r="O26" s="248"/>
      <c r="P26" s="245"/>
      <c r="Q26" s="274"/>
      <c r="R26" s="212"/>
      <c r="S26" s="205"/>
    </row>
    <row r="27" spans="1:19" s="38" customFormat="1" ht="22.8" x14ac:dyDescent="0.4">
      <c r="A27" s="72">
        <v>7</v>
      </c>
      <c r="B27" s="61"/>
      <c r="C27" s="92"/>
      <c r="D27" s="95"/>
      <c r="E27" s="93"/>
      <c r="F27" s="72">
        <v>7</v>
      </c>
      <c r="G27" s="72"/>
      <c r="H27" s="106"/>
      <c r="I27" s="95"/>
      <c r="J27" s="246"/>
      <c r="K27" s="86">
        <v>7</v>
      </c>
      <c r="L27" s="240"/>
      <c r="M27" s="240"/>
      <c r="N27" s="197"/>
      <c r="O27" s="248"/>
      <c r="P27" s="245"/>
      <c r="Q27" s="274"/>
      <c r="R27" s="212"/>
      <c r="S27" s="205"/>
    </row>
    <row r="28" spans="1:19" s="38" customFormat="1" ht="22.8" x14ac:dyDescent="0.4">
      <c r="A28" s="72">
        <v>8</v>
      </c>
      <c r="B28" s="61"/>
      <c r="C28" s="92"/>
      <c r="D28" s="95"/>
      <c r="E28" s="85"/>
      <c r="F28" s="72">
        <v>8</v>
      </c>
      <c r="G28" s="72"/>
      <c r="H28" s="106"/>
      <c r="I28" s="95"/>
      <c r="J28" s="246"/>
      <c r="K28" s="86">
        <v>8</v>
      </c>
      <c r="L28" s="240"/>
      <c r="M28" s="240"/>
      <c r="N28" s="197"/>
      <c r="O28" s="248"/>
      <c r="P28" s="245"/>
      <c r="Q28" s="274"/>
      <c r="R28" s="212"/>
      <c r="S28" s="205"/>
    </row>
    <row r="29" spans="1:19" s="38" customFormat="1" ht="22.8" x14ac:dyDescent="0.4">
      <c r="A29" s="72">
        <v>9</v>
      </c>
      <c r="B29" s="61"/>
      <c r="C29" s="61"/>
      <c r="D29" s="95"/>
      <c r="E29" s="85"/>
      <c r="F29" s="72">
        <v>9</v>
      </c>
      <c r="G29" s="98"/>
      <c r="H29" s="108"/>
      <c r="I29" s="198"/>
      <c r="J29" s="246"/>
      <c r="K29" s="86">
        <v>9</v>
      </c>
      <c r="L29" s="240"/>
      <c r="M29" s="240"/>
      <c r="N29" s="197"/>
      <c r="O29" s="248"/>
      <c r="P29" s="245"/>
      <c r="Q29" s="274"/>
      <c r="R29" s="212"/>
      <c r="S29" s="205"/>
    </row>
    <row r="30" spans="1:19" s="38" customFormat="1" ht="22.8" x14ac:dyDescent="0.4">
      <c r="A30" s="72">
        <v>10</v>
      </c>
      <c r="B30" s="61"/>
      <c r="C30" s="61"/>
      <c r="D30" s="195"/>
      <c r="E30" s="85"/>
      <c r="F30" s="72">
        <v>10</v>
      </c>
      <c r="G30" s="98"/>
      <c r="H30" s="108"/>
      <c r="I30" s="198"/>
      <c r="J30" s="246"/>
      <c r="K30" s="86">
        <v>10</v>
      </c>
      <c r="L30" s="249"/>
      <c r="M30" s="249"/>
      <c r="N30" s="198"/>
      <c r="O30" s="246"/>
      <c r="P30" s="245"/>
      <c r="Q30" s="274"/>
      <c r="R30" s="212"/>
      <c r="S30" s="205"/>
    </row>
    <row r="31" spans="1:19" s="38" customFormat="1" ht="22.8" x14ac:dyDescent="0.4">
      <c r="A31" s="72">
        <v>11</v>
      </c>
      <c r="B31" s="64"/>
      <c r="C31" s="64"/>
      <c r="D31" s="109"/>
      <c r="E31" s="85"/>
      <c r="F31" s="72">
        <v>11</v>
      </c>
      <c r="G31" s="97"/>
      <c r="H31" s="97"/>
      <c r="I31" s="198"/>
      <c r="J31" s="246"/>
      <c r="K31" s="86">
        <v>11</v>
      </c>
      <c r="L31" s="249"/>
      <c r="M31" s="249"/>
      <c r="N31" s="198"/>
      <c r="O31" s="246"/>
      <c r="P31" s="245"/>
      <c r="Q31" s="274"/>
      <c r="R31" s="212"/>
      <c r="S31" s="205"/>
    </row>
    <row r="32" spans="1:19" s="38" customFormat="1" ht="22.8" x14ac:dyDescent="0.4">
      <c r="A32" s="72">
        <v>12</v>
      </c>
      <c r="B32" s="64"/>
      <c r="C32" s="64"/>
      <c r="D32" s="65"/>
      <c r="E32" s="85"/>
      <c r="F32" s="72">
        <v>12</v>
      </c>
      <c r="G32" s="97"/>
      <c r="H32" s="97"/>
      <c r="I32" s="198"/>
      <c r="J32" s="246"/>
      <c r="K32" s="86">
        <v>12</v>
      </c>
      <c r="L32" s="249"/>
      <c r="M32" s="249"/>
      <c r="N32" s="198"/>
      <c r="O32" s="246"/>
      <c r="P32" s="245"/>
      <c r="Q32" s="274"/>
      <c r="R32" s="212"/>
      <c r="S32" s="205"/>
    </row>
    <row r="33" spans="1:20" s="458" customFormat="1" ht="15" x14ac:dyDescent="0.25">
      <c r="D33" s="458">
        <f>SUM(D21:D32)</f>
        <v>4173.6000000000004</v>
      </c>
      <c r="F33" s="460"/>
      <c r="I33" s="447">
        <f>SUM(I21:I32)</f>
        <v>2086.8000000000002</v>
      </c>
      <c r="J33" s="447"/>
      <c r="K33" s="447"/>
      <c r="L33" s="447"/>
      <c r="M33" s="447"/>
      <c r="N33" s="447">
        <f>SUM(N21:N32)</f>
        <v>4173.6000000000004</v>
      </c>
      <c r="O33" s="447"/>
      <c r="P33" s="447">
        <f>SUM(D33:N33)</f>
        <v>10434</v>
      </c>
      <c r="Q33" s="238"/>
      <c r="R33" s="461"/>
    </row>
    <row r="34" spans="1:20" s="113" customFormat="1" ht="12.75" customHeight="1" x14ac:dyDescent="0.25">
      <c r="C34" s="41"/>
      <c r="D34" s="40"/>
      <c r="I34" s="237"/>
      <c r="J34" s="237"/>
      <c r="K34" s="237"/>
      <c r="L34" s="237"/>
      <c r="M34" s="237"/>
      <c r="N34" s="237"/>
      <c r="O34" s="237"/>
      <c r="P34" s="250"/>
      <c r="Q34" s="275"/>
      <c r="R34" s="206"/>
      <c r="S34" s="205"/>
      <c r="T34" s="42"/>
    </row>
    <row r="35" spans="1:20" s="113" customFormat="1" ht="12.75" customHeight="1" x14ac:dyDescent="0.25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37"/>
      <c r="Q35" s="275"/>
      <c r="R35" s="206"/>
      <c r="S35" s="205"/>
    </row>
    <row r="36" spans="1:20" s="113" customFormat="1" ht="12.75" customHeight="1" x14ac:dyDescent="0.25">
      <c r="A36" s="519" t="s">
        <v>105</v>
      </c>
      <c r="B36" s="519"/>
      <c r="C36" s="519"/>
      <c r="D36" s="519"/>
      <c r="E36" s="519"/>
      <c r="F36" s="519"/>
      <c r="G36" s="519"/>
      <c r="H36" s="519"/>
      <c r="I36" s="520"/>
      <c r="J36" s="520"/>
      <c r="K36" s="520"/>
      <c r="L36" s="520"/>
      <c r="M36" s="520"/>
      <c r="N36" s="520"/>
      <c r="O36" s="520"/>
      <c r="P36" s="237"/>
      <c r="Q36" s="275"/>
      <c r="R36" s="213"/>
      <c r="S36" s="205"/>
    </row>
    <row r="37" spans="1:20" s="113" customFormat="1" ht="12.75" customHeight="1" x14ac:dyDescent="0.25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37"/>
      <c r="Q37" s="275"/>
      <c r="R37" s="213"/>
      <c r="S37" s="205"/>
    </row>
    <row r="38" spans="1:20" s="113" customFormat="1" ht="12.75" customHeight="1" x14ac:dyDescent="0.25">
      <c r="A38" s="516" t="s">
        <v>106</v>
      </c>
      <c r="B38" s="516"/>
      <c r="C38" s="516"/>
      <c r="D38" s="516"/>
      <c r="E38" s="516"/>
      <c r="F38" s="516"/>
      <c r="G38" s="516"/>
      <c r="H38" s="516"/>
      <c r="I38" s="517"/>
      <c r="J38" s="517"/>
      <c r="K38" s="517"/>
      <c r="L38" s="517"/>
      <c r="M38" s="517"/>
      <c r="N38" s="517"/>
      <c r="O38" s="517"/>
      <c r="P38" s="237"/>
      <c r="Q38" s="275"/>
      <c r="R38" s="213"/>
      <c r="S38" s="205"/>
    </row>
    <row r="39" spans="1:20" s="113" customFormat="1" ht="12.75" customHeight="1" x14ac:dyDescent="0.25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37"/>
      <c r="Q39" s="275"/>
      <c r="R39" s="213"/>
      <c r="S39" s="205"/>
    </row>
    <row r="40" spans="1:20" ht="22.8" x14ac:dyDescent="0.4">
      <c r="A40" s="44"/>
      <c r="B40" s="45"/>
      <c r="I40" s="237"/>
      <c r="J40" s="237"/>
      <c r="K40" s="237"/>
      <c r="L40" s="237"/>
      <c r="M40" s="237"/>
      <c r="N40" s="237"/>
      <c r="O40" s="237"/>
      <c r="P40" s="237"/>
      <c r="Q40" s="274"/>
      <c r="R40" s="210"/>
      <c r="S40" s="205"/>
    </row>
    <row r="41" spans="1:20" ht="22.8" x14ac:dyDescent="0.4">
      <c r="A41" s="44"/>
      <c r="B41" s="45"/>
      <c r="I41" s="237"/>
      <c r="J41" s="237"/>
      <c r="K41" s="237"/>
      <c r="L41" s="237"/>
      <c r="M41" s="237"/>
      <c r="N41" s="237"/>
      <c r="O41" s="237"/>
      <c r="P41" s="237"/>
      <c r="Q41" s="274"/>
      <c r="R41" s="210"/>
      <c r="S41" s="205"/>
    </row>
    <row r="42" spans="1:20" ht="22.8" x14ac:dyDescent="0.4">
      <c r="A42" s="45"/>
      <c r="B42" s="45"/>
      <c r="I42" s="237"/>
      <c r="J42" s="237"/>
      <c r="K42" s="237"/>
      <c r="L42" s="237"/>
      <c r="M42" s="237"/>
      <c r="N42" s="237"/>
      <c r="O42" s="237"/>
      <c r="P42" s="237"/>
      <c r="Q42" s="274"/>
      <c r="R42" s="210"/>
      <c r="S42" s="205"/>
    </row>
    <row r="43" spans="1:20" ht="22.8" x14ac:dyDescent="0.4">
      <c r="A43" s="44"/>
      <c r="B43" s="45"/>
      <c r="I43" s="237"/>
      <c r="J43" s="237"/>
      <c r="K43" s="237"/>
      <c r="L43" s="237"/>
      <c r="M43" s="237"/>
      <c r="N43" s="237"/>
      <c r="O43" s="237"/>
      <c r="P43" s="237"/>
      <c r="Q43" s="274"/>
      <c r="R43" s="210"/>
      <c r="S43" s="205"/>
    </row>
    <row r="44" spans="1:20" x14ac:dyDescent="0.25">
      <c r="I44" s="237"/>
      <c r="J44" s="237"/>
      <c r="K44" s="237"/>
      <c r="L44" s="237"/>
      <c r="M44" s="237"/>
      <c r="N44" s="237"/>
      <c r="O44" s="237"/>
      <c r="P44" s="237"/>
      <c r="Q44" s="214"/>
      <c r="R44" s="210"/>
      <c r="S44" s="205"/>
    </row>
    <row r="45" spans="1:20" x14ac:dyDescent="0.25">
      <c r="I45" s="237"/>
      <c r="J45" s="237"/>
      <c r="K45" s="237"/>
      <c r="L45" s="237"/>
      <c r="M45" s="237"/>
      <c r="N45" s="237"/>
      <c r="O45" s="237"/>
      <c r="P45" s="237"/>
      <c r="Q45" s="214"/>
      <c r="R45" s="210"/>
      <c r="S45" s="205"/>
    </row>
    <row r="46" spans="1:20" x14ac:dyDescent="0.25">
      <c r="I46" s="237"/>
      <c r="J46" s="237"/>
      <c r="K46" s="237"/>
      <c r="L46" s="237"/>
      <c r="M46" s="237"/>
      <c r="N46" s="237"/>
      <c r="O46" s="237"/>
      <c r="P46" s="237"/>
      <c r="Q46" s="214"/>
      <c r="R46" s="210"/>
      <c r="S46" s="205"/>
    </row>
    <row r="47" spans="1:20" x14ac:dyDescent="0.25">
      <c r="I47" s="237"/>
      <c r="J47" s="237"/>
      <c r="K47" s="237"/>
      <c r="L47" s="237"/>
      <c r="M47" s="237"/>
      <c r="N47" s="237"/>
      <c r="O47" s="237"/>
      <c r="P47" s="237"/>
      <c r="Q47" s="214"/>
      <c r="R47" s="210"/>
      <c r="S47" s="205"/>
    </row>
    <row r="48" spans="1:20" x14ac:dyDescent="0.25">
      <c r="I48" s="237"/>
      <c r="J48" s="237"/>
      <c r="K48" s="237"/>
      <c r="L48" s="237"/>
      <c r="M48" s="237"/>
      <c r="N48" s="237"/>
      <c r="O48" s="237"/>
      <c r="P48" s="237"/>
      <c r="Q48" s="214"/>
      <c r="R48" s="210"/>
      <c r="S48" s="205"/>
    </row>
    <row r="49" spans="9:19" x14ac:dyDescent="0.25">
      <c r="I49" s="237"/>
      <c r="J49" s="237"/>
      <c r="K49" s="237"/>
      <c r="L49" s="237"/>
      <c r="M49" s="237"/>
      <c r="N49" s="237"/>
      <c r="O49" s="237"/>
      <c r="P49" s="237"/>
      <c r="Q49" s="214"/>
      <c r="R49" s="210"/>
      <c r="S49" s="205"/>
    </row>
    <row r="50" spans="9:19" x14ac:dyDescent="0.25">
      <c r="I50" s="237"/>
      <c r="J50" s="237"/>
      <c r="K50" s="237"/>
      <c r="L50" s="237"/>
      <c r="M50" s="237"/>
      <c r="N50" s="237"/>
      <c r="O50" s="237"/>
      <c r="P50" s="237"/>
      <c r="Q50" s="214"/>
      <c r="R50" s="210"/>
      <c r="S50" s="205"/>
    </row>
    <row r="51" spans="9:19" x14ac:dyDescent="0.25">
      <c r="I51" s="238"/>
      <c r="J51" s="238"/>
      <c r="K51" s="238"/>
      <c r="L51" s="238"/>
      <c r="M51" s="238"/>
      <c r="N51" s="238"/>
      <c r="O51" s="238"/>
      <c r="P51" s="238"/>
      <c r="Q51" s="214"/>
    </row>
  </sheetData>
  <mergeCells count="19">
    <mergeCell ref="A1:B1"/>
    <mergeCell ref="C1:I1"/>
    <mergeCell ref="A3:B3"/>
    <mergeCell ref="A5:B5"/>
    <mergeCell ref="A6:B6"/>
    <mergeCell ref="E6:F6"/>
    <mergeCell ref="A8:B8"/>
    <mergeCell ref="E8:F8"/>
    <mergeCell ref="A10:B10"/>
    <mergeCell ref="E10:F10"/>
    <mergeCell ref="A12:B12"/>
    <mergeCell ref="E12:F12"/>
    <mergeCell ref="A39:O39"/>
    <mergeCell ref="A14:B14"/>
    <mergeCell ref="E14:F14"/>
    <mergeCell ref="A35:O35"/>
    <mergeCell ref="A36:O36"/>
    <mergeCell ref="A37:O37"/>
    <mergeCell ref="A38:O38"/>
  </mergeCells>
  <printOptions horizontalCentered="1"/>
  <pageMargins left="0.12" right="0.12" top="0.25" bottom="0.25" header="0.5" footer="0.5"/>
  <pageSetup scale="75" orientation="landscape" r:id="rId1"/>
  <headerFooter scaleWithDoc="0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51"/>
  <sheetViews>
    <sheetView view="pageBreakPreview" topLeftCell="A10" zoomScale="70" zoomScaleNormal="100" zoomScaleSheetLayoutView="70" workbookViewId="0">
      <selection activeCell="A33" sqref="A33:XFD33"/>
    </sheetView>
  </sheetViews>
  <sheetFormatPr defaultColWidth="9.109375" defaultRowHeight="13.2" x14ac:dyDescent="0.25"/>
  <cols>
    <col min="1" max="1" width="4.33203125" style="143" customWidth="1"/>
    <col min="2" max="2" width="26.6640625" style="143" customWidth="1"/>
    <col min="3" max="3" width="9.33203125" style="143" customWidth="1"/>
    <col min="4" max="4" width="13.88671875" style="143" bestFit="1" customWidth="1"/>
    <col min="5" max="5" width="9.5546875" style="143" customWidth="1"/>
    <col min="6" max="6" width="6" style="143" customWidth="1"/>
    <col min="7" max="7" width="23.6640625" style="143" customWidth="1"/>
    <col min="8" max="8" width="9.33203125" style="143" customWidth="1"/>
    <col min="9" max="9" width="12" style="143" bestFit="1" customWidth="1"/>
    <col min="10" max="10" width="9.5546875" style="143" customWidth="1"/>
    <col min="11" max="11" width="6" style="143" customWidth="1"/>
    <col min="12" max="12" width="23.6640625" style="143" customWidth="1"/>
    <col min="13" max="13" width="9.33203125" style="143" customWidth="1"/>
    <col min="14" max="14" width="12" style="143" bestFit="1" customWidth="1"/>
    <col min="15" max="15" width="9.5546875" style="143" customWidth="1"/>
    <col min="16" max="16" width="13.109375" style="143" bestFit="1" customWidth="1"/>
    <col min="17" max="17" width="9.109375" style="183"/>
    <col min="18" max="18" width="9.109375" style="186"/>
    <col min="19" max="16384" width="9.109375" style="143"/>
  </cols>
  <sheetData>
    <row r="1" spans="1:19" s="141" customFormat="1" ht="22.8" x14ac:dyDescent="0.4">
      <c r="A1" s="528" t="s">
        <v>43</v>
      </c>
      <c r="B1" s="528"/>
      <c r="C1" s="529" t="s">
        <v>182</v>
      </c>
      <c r="D1" s="529"/>
      <c r="E1" s="529"/>
      <c r="F1" s="529"/>
      <c r="G1" s="529"/>
      <c r="H1" s="529"/>
      <c r="K1" s="142"/>
      <c r="L1" s="199"/>
      <c r="M1" s="530"/>
      <c r="N1" s="530"/>
      <c r="O1" s="530"/>
      <c r="Q1" s="268"/>
      <c r="R1" s="266"/>
    </row>
    <row r="2" spans="1:19" ht="13.8" x14ac:dyDescent="0.3">
      <c r="K2" s="144"/>
      <c r="L2" s="145"/>
      <c r="M2" s="146"/>
      <c r="N2" s="145"/>
      <c r="O2" s="144"/>
    </row>
    <row r="3" spans="1:19" ht="24.6" x14ac:dyDescent="0.4">
      <c r="A3" s="531" t="s">
        <v>0</v>
      </c>
      <c r="B3" s="522"/>
      <c r="C3" s="147" t="s">
        <v>103</v>
      </c>
      <c r="D3" s="148"/>
      <c r="E3" s="148"/>
      <c r="F3" s="148"/>
      <c r="G3" s="148"/>
      <c r="H3" s="149"/>
      <c r="I3" s="149"/>
      <c r="J3" s="149"/>
      <c r="K3" s="144"/>
      <c r="L3" s="145"/>
      <c r="M3" s="146"/>
      <c r="N3" s="145"/>
      <c r="O3" s="150"/>
    </row>
    <row r="4" spans="1:19" ht="16.2" thickBot="1" x14ac:dyDescent="0.3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4"/>
      <c r="L4" s="145"/>
      <c r="M4" s="146"/>
      <c r="N4" s="145"/>
      <c r="O4" s="150"/>
    </row>
    <row r="5" spans="1:19" ht="16.2" thickBot="1" x14ac:dyDescent="0.35">
      <c r="A5" s="522" t="s">
        <v>1</v>
      </c>
      <c r="B5" s="523"/>
      <c r="C5" s="151">
        <v>28</v>
      </c>
      <c r="D5" s="149"/>
      <c r="E5" s="149"/>
      <c r="F5" s="149"/>
      <c r="G5" s="149"/>
      <c r="H5" s="149"/>
      <c r="I5" s="149"/>
      <c r="J5" s="149"/>
      <c r="K5" s="152"/>
      <c r="L5" s="145"/>
      <c r="M5" s="146"/>
      <c r="N5" s="145"/>
      <c r="O5" s="150"/>
    </row>
    <row r="6" spans="1:19" ht="15.6" thickBot="1" x14ac:dyDescent="0.3">
      <c r="A6" s="522" t="s">
        <v>2</v>
      </c>
      <c r="B6" s="522"/>
      <c r="C6" s="29">
        <v>100</v>
      </c>
      <c r="D6" s="153" t="s">
        <v>3</v>
      </c>
      <c r="E6" s="514">
        <f>SUM(C5*C6)</f>
        <v>2800</v>
      </c>
      <c r="F6" s="525"/>
      <c r="G6" s="149"/>
      <c r="H6" s="149"/>
      <c r="I6" s="216"/>
      <c r="J6" s="216"/>
      <c r="K6" s="217"/>
      <c r="L6" s="217"/>
      <c r="M6" s="217"/>
      <c r="N6" s="217"/>
      <c r="O6" s="217"/>
      <c r="P6" s="218"/>
      <c r="Q6" s="269"/>
      <c r="R6" s="207"/>
      <c r="S6" s="203"/>
    </row>
    <row r="7" spans="1:19" ht="15.6" thickBot="1" x14ac:dyDescent="0.3">
      <c r="A7" s="154"/>
      <c r="B7" s="154"/>
      <c r="C7" s="31">
        <f>A2*0.3</f>
        <v>0</v>
      </c>
      <c r="D7" s="153"/>
      <c r="E7" s="32"/>
      <c r="F7" s="155"/>
      <c r="G7" s="149"/>
      <c r="H7" s="149"/>
      <c r="I7" s="216"/>
      <c r="J7" s="216"/>
      <c r="K7" s="217"/>
      <c r="L7" s="217"/>
      <c r="M7" s="217"/>
      <c r="N7" s="217"/>
      <c r="O7" s="217"/>
      <c r="P7" s="218"/>
      <c r="Q7" s="269"/>
      <c r="R7" s="207"/>
      <c r="S7" s="203"/>
    </row>
    <row r="8" spans="1:19" ht="15.6" thickBot="1" x14ac:dyDescent="0.3">
      <c r="A8" s="522" t="s">
        <v>4</v>
      </c>
      <c r="B8" s="523"/>
      <c r="C8" s="156"/>
      <c r="D8" s="149"/>
      <c r="E8" s="524">
        <v>3000</v>
      </c>
      <c r="F8" s="525"/>
      <c r="G8" s="149"/>
      <c r="H8" s="149"/>
      <c r="I8" s="216"/>
      <c r="J8" s="216"/>
      <c r="K8" s="217"/>
      <c r="L8" s="220"/>
      <c r="M8" s="217"/>
      <c r="N8" s="217"/>
      <c r="O8" s="217"/>
      <c r="P8" s="218"/>
      <c r="Q8" s="269"/>
      <c r="R8" s="207"/>
      <c r="S8" s="203"/>
    </row>
    <row r="9" spans="1:19" ht="15.6" thickBot="1" x14ac:dyDescent="0.3">
      <c r="A9" s="154"/>
      <c r="B9" s="157"/>
      <c r="C9" s="156"/>
      <c r="D9" s="149"/>
      <c r="E9" s="155"/>
      <c r="F9" s="155"/>
      <c r="G9" s="149"/>
      <c r="H9" s="149"/>
      <c r="I9" s="216"/>
      <c r="J9" s="216"/>
      <c r="K9" s="217"/>
      <c r="L9" s="217"/>
      <c r="M9" s="217"/>
      <c r="N9" s="217"/>
      <c r="O9" s="217"/>
      <c r="P9" s="218"/>
      <c r="Q9" s="269"/>
      <c r="R9" s="207"/>
      <c r="S9" s="203"/>
    </row>
    <row r="10" spans="1:19" ht="15.6" thickBot="1" x14ac:dyDescent="0.3">
      <c r="A10" s="522" t="s">
        <v>5</v>
      </c>
      <c r="B10" s="523"/>
      <c r="C10" s="149"/>
      <c r="D10" s="149"/>
      <c r="E10" s="524">
        <f>E6+E8</f>
        <v>5800</v>
      </c>
      <c r="F10" s="525"/>
      <c r="G10" s="149"/>
      <c r="H10" s="149"/>
      <c r="I10" s="216"/>
      <c r="J10" s="216"/>
      <c r="K10" s="217"/>
      <c r="L10" s="217"/>
      <c r="M10" s="217"/>
      <c r="N10" s="217"/>
      <c r="O10" s="217"/>
      <c r="P10" s="218"/>
      <c r="Q10" s="269"/>
      <c r="R10" s="207"/>
      <c r="S10" s="203"/>
    </row>
    <row r="11" spans="1:19" ht="15.6" thickBot="1" x14ac:dyDescent="0.3">
      <c r="A11" s="154"/>
      <c r="B11" s="149"/>
      <c r="C11" s="149"/>
      <c r="D11" s="149"/>
      <c r="E11" s="149"/>
      <c r="F11" s="149"/>
      <c r="G11" s="149"/>
      <c r="H11" s="149"/>
      <c r="I11" s="216"/>
      <c r="J11" s="216"/>
      <c r="K11" s="217"/>
      <c r="L11" s="217"/>
      <c r="M11" s="217"/>
      <c r="N11" s="217"/>
      <c r="O11" s="217"/>
      <c r="P11" s="218"/>
      <c r="Q11" s="269"/>
      <c r="R11" s="207"/>
      <c r="S11" s="203"/>
    </row>
    <row r="12" spans="1:19" ht="15.6" thickBot="1" x14ac:dyDescent="0.3">
      <c r="A12" s="522" t="s">
        <v>6</v>
      </c>
      <c r="B12" s="523"/>
      <c r="C12" s="156">
        <v>0.06</v>
      </c>
      <c r="D12" s="149"/>
      <c r="E12" s="514">
        <f>E10*0.06</f>
        <v>348</v>
      </c>
      <c r="F12" s="521"/>
      <c r="G12" s="149"/>
      <c r="H12" s="149"/>
      <c r="I12" s="216"/>
      <c r="J12" s="216"/>
      <c r="K12" s="217"/>
      <c r="L12" s="217"/>
      <c r="M12" s="217"/>
      <c r="N12" s="217"/>
      <c r="O12" s="218"/>
      <c r="P12" s="218"/>
      <c r="Q12" s="269"/>
      <c r="R12" s="207"/>
      <c r="S12" s="203"/>
    </row>
    <row r="13" spans="1:19" ht="15.6" thickBot="1" x14ac:dyDescent="0.3">
      <c r="A13" s="154"/>
      <c r="B13" s="149"/>
      <c r="C13" s="149"/>
      <c r="D13" s="149"/>
      <c r="E13" s="158"/>
      <c r="F13" s="158"/>
      <c r="G13" s="149"/>
      <c r="H13" s="149"/>
      <c r="I13" s="216"/>
      <c r="J13" s="216"/>
      <c r="K13" s="217"/>
      <c r="L13" s="217"/>
      <c r="M13" s="217"/>
      <c r="N13" s="217"/>
      <c r="O13" s="217"/>
      <c r="P13" s="218"/>
      <c r="Q13" s="269"/>
      <c r="R13" s="207"/>
      <c r="S13" s="203"/>
    </row>
    <row r="14" spans="1:19" ht="15.6" thickBot="1" x14ac:dyDescent="0.3">
      <c r="A14" s="522" t="s">
        <v>7</v>
      </c>
      <c r="B14" s="523"/>
      <c r="C14" s="149"/>
      <c r="D14" s="149"/>
      <c r="E14" s="524">
        <f>E10-E12</f>
        <v>5452</v>
      </c>
      <c r="F14" s="525"/>
      <c r="G14" s="149"/>
      <c r="H14" s="149"/>
      <c r="I14" s="216"/>
      <c r="J14" s="216"/>
      <c r="K14" s="217"/>
      <c r="L14" s="217"/>
      <c r="M14" s="217"/>
      <c r="N14" s="217"/>
      <c r="O14" s="217"/>
      <c r="P14" s="218"/>
      <c r="Q14" s="269"/>
      <c r="R14" s="207"/>
      <c r="S14" s="203"/>
    </row>
    <row r="15" spans="1:19" ht="15" x14ac:dyDescent="0.25">
      <c r="A15" s="154"/>
      <c r="B15" s="149"/>
      <c r="C15" s="149"/>
      <c r="D15" s="149"/>
      <c r="E15" s="149"/>
      <c r="F15" s="149"/>
      <c r="G15" s="149"/>
      <c r="H15" s="149"/>
      <c r="I15" s="216"/>
      <c r="J15" s="216"/>
      <c r="K15" s="217"/>
      <c r="L15" s="217"/>
      <c r="M15" s="217"/>
      <c r="N15" s="217"/>
      <c r="O15" s="217"/>
      <c r="P15" s="218"/>
      <c r="Q15" s="269"/>
      <c r="R15" s="207"/>
      <c r="S15" s="203"/>
    </row>
    <row r="16" spans="1:19" ht="15" x14ac:dyDescent="0.25">
      <c r="A16" s="154"/>
      <c r="B16" s="154"/>
      <c r="C16" s="154"/>
      <c r="D16" s="154"/>
      <c r="E16" s="154"/>
      <c r="F16" s="154"/>
      <c r="G16" s="154"/>
      <c r="H16" s="154"/>
      <c r="I16" s="216"/>
      <c r="J16" s="216"/>
      <c r="K16" s="216"/>
      <c r="L16" s="216"/>
      <c r="M16" s="216"/>
      <c r="N16" s="216"/>
      <c r="O16" s="216"/>
      <c r="P16" s="218"/>
      <c r="Q16" s="269"/>
      <c r="R16" s="207"/>
      <c r="S16" s="203"/>
    </row>
    <row r="17" spans="1:19" ht="15" x14ac:dyDescent="0.25">
      <c r="A17" s="159" t="s">
        <v>33</v>
      </c>
      <c r="B17" s="149"/>
      <c r="C17" s="149"/>
      <c r="D17" s="149"/>
      <c r="E17" s="149"/>
      <c r="F17" s="159" t="s">
        <v>8</v>
      </c>
      <c r="G17" s="149"/>
      <c r="H17" s="149"/>
      <c r="I17" s="216"/>
      <c r="J17" s="216"/>
      <c r="K17" s="216" t="s">
        <v>9</v>
      </c>
      <c r="L17" s="216"/>
      <c r="M17" s="216"/>
      <c r="N17" s="216"/>
      <c r="O17" s="216"/>
      <c r="P17" s="218"/>
      <c r="Q17" s="269"/>
      <c r="R17" s="207"/>
      <c r="S17" s="203"/>
    </row>
    <row r="18" spans="1:19" s="455" customFormat="1" ht="17.399999999999999" x14ac:dyDescent="0.3">
      <c r="B18" s="455">
        <f>E14*0.4</f>
        <v>2180.8000000000002</v>
      </c>
      <c r="G18" s="455">
        <f>E14*0.2</f>
        <v>1090.4000000000001</v>
      </c>
      <c r="I18" s="221"/>
      <c r="J18" s="221"/>
      <c r="K18" s="221"/>
      <c r="L18" s="221">
        <f>E14*0.4</f>
        <v>2180.8000000000002</v>
      </c>
      <c r="M18" s="221"/>
      <c r="N18" s="221"/>
      <c r="O18" s="221"/>
      <c r="P18" s="221">
        <f>SUM(A18:M18)</f>
        <v>5452</v>
      </c>
      <c r="Q18" s="456"/>
      <c r="R18" s="457"/>
      <c r="S18" s="459"/>
    </row>
    <row r="19" spans="1:19" ht="15" x14ac:dyDescent="0.25">
      <c r="A19" s="149"/>
      <c r="B19" s="149"/>
      <c r="C19" s="149"/>
      <c r="D19" s="149"/>
      <c r="E19" s="149"/>
      <c r="F19" s="149"/>
      <c r="G19" s="149"/>
      <c r="H19" s="149"/>
      <c r="I19" s="216"/>
      <c r="J19" s="216"/>
      <c r="K19" s="216"/>
      <c r="L19" s="216"/>
      <c r="M19" s="216"/>
      <c r="N19" s="216"/>
      <c r="O19" s="216"/>
      <c r="P19" s="218"/>
      <c r="Q19" s="269"/>
      <c r="R19" s="207"/>
      <c r="S19" s="203"/>
    </row>
    <row r="20" spans="1:19" s="162" customFormat="1" ht="30" x14ac:dyDescent="0.25">
      <c r="A20" s="160" t="s">
        <v>10</v>
      </c>
      <c r="B20" s="160" t="s">
        <v>11</v>
      </c>
      <c r="C20" s="160" t="s">
        <v>12</v>
      </c>
      <c r="D20" s="161" t="s">
        <v>13</v>
      </c>
      <c r="E20" s="160" t="s">
        <v>14</v>
      </c>
      <c r="F20" s="160" t="s">
        <v>10</v>
      </c>
      <c r="G20" s="160" t="s">
        <v>11</v>
      </c>
      <c r="H20" s="160" t="s">
        <v>12</v>
      </c>
      <c r="I20" s="222" t="s">
        <v>13</v>
      </c>
      <c r="J20" s="223" t="s">
        <v>14</v>
      </c>
      <c r="K20" s="223" t="s">
        <v>10</v>
      </c>
      <c r="L20" s="223" t="s">
        <v>11</v>
      </c>
      <c r="M20" s="223" t="s">
        <v>12</v>
      </c>
      <c r="N20" s="222" t="s">
        <v>13</v>
      </c>
      <c r="O20" s="223" t="s">
        <v>14</v>
      </c>
      <c r="P20" s="224"/>
      <c r="Q20" s="270"/>
      <c r="R20" s="208"/>
      <c r="S20" s="203"/>
    </row>
    <row r="21" spans="1:19" s="166" customFormat="1" ht="22.8" x14ac:dyDescent="0.25">
      <c r="A21" s="163">
        <v>1</v>
      </c>
      <c r="B21" s="454"/>
      <c r="C21" s="437"/>
      <c r="D21" s="194">
        <f>B18*0.29</f>
        <v>632.43200000000002</v>
      </c>
      <c r="E21" s="165"/>
      <c r="F21" s="163">
        <v>1</v>
      </c>
      <c r="G21" s="179"/>
      <c r="H21" s="164"/>
      <c r="I21" s="194">
        <f>G18*0.4</f>
        <v>436.16000000000008</v>
      </c>
      <c r="J21" s="225"/>
      <c r="K21" s="277">
        <v>1</v>
      </c>
      <c r="L21" s="226"/>
      <c r="M21" s="442"/>
      <c r="N21" s="194">
        <f>L18*0.29</f>
        <v>632.43200000000002</v>
      </c>
      <c r="O21" s="225"/>
      <c r="P21" s="227"/>
      <c r="Q21" s="271"/>
      <c r="R21" s="204"/>
      <c r="S21" s="203"/>
    </row>
    <row r="22" spans="1:19" s="166" customFormat="1" ht="22.8" x14ac:dyDescent="0.25">
      <c r="A22" s="167">
        <f>A21+1</f>
        <v>2</v>
      </c>
      <c r="B22" s="454"/>
      <c r="C22" s="437"/>
      <c r="D22" s="194">
        <f>B18*0.24</f>
        <v>523.39200000000005</v>
      </c>
      <c r="E22" s="170"/>
      <c r="F22" s="167">
        <v>2</v>
      </c>
      <c r="G22" s="173"/>
      <c r="H22" s="169"/>
      <c r="I22" s="95">
        <f>G18*0.3</f>
        <v>327.12</v>
      </c>
      <c r="J22" s="228"/>
      <c r="K22" s="278">
        <v>2</v>
      </c>
      <c r="L22" s="229"/>
      <c r="M22" s="443"/>
      <c r="N22" s="95">
        <f>L18*0.24</f>
        <v>523.39200000000005</v>
      </c>
      <c r="O22" s="228"/>
      <c r="P22" s="227"/>
      <c r="Q22" s="271"/>
      <c r="R22" s="204"/>
      <c r="S22" s="203"/>
    </row>
    <row r="23" spans="1:19" s="166" customFormat="1" ht="22.5" customHeight="1" x14ac:dyDescent="0.25">
      <c r="A23" s="167">
        <f t="shared" ref="A23:A32" si="0">A22+1</f>
        <v>3</v>
      </c>
      <c r="B23" s="454"/>
      <c r="C23" s="437"/>
      <c r="D23" s="194">
        <f>B18*0.19</f>
        <v>414.35200000000003</v>
      </c>
      <c r="E23" s="170"/>
      <c r="F23" s="167">
        <v>3</v>
      </c>
      <c r="G23" s="173"/>
      <c r="H23" s="169"/>
      <c r="I23" s="95">
        <f>G18*0.2</f>
        <v>218.08000000000004</v>
      </c>
      <c r="J23" s="228"/>
      <c r="K23" s="278">
        <v>3</v>
      </c>
      <c r="L23" s="229"/>
      <c r="M23" s="443"/>
      <c r="N23" s="95">
        <f>L18*0.19</f>
        <v>414.35200000000003</v>
      </c>
      <c r="O23" s="228"/>
      <c r="P23" s="227"/>
      <c r="Q23" s="271"/>
      <c r="R23" s="204"/>
      <c r="S23" s="203"/>
    </row>
    <row r="24" spans="1:19" s="166" customFormat="1" ht="22.8" x14ac:dyDescent="0.25">
      <c r="A24" s="167">
        <f t="shared" si="0"/>
        <v>4</v>
      </c>
      <c r="B24" s="438"/>
      <c r="C24" s="437"/>
      <c r="D24" s="194">
        <f>B18*0.14</f>
        <v>305.31200000000007</v>
      </c>
      <c r="E24" s="170"/>
      <c r="F24" s="167">
        <v>4</v>
      </c>
      <c r="G24" s="173"/>
      <c r="H24" s="169"/>
      <c r="I24" s="95">
        <f>G18*0.1</f>
        <v>109.04000000000002</v>
      </c>
      <c r="J24" s="228"/>
      <c r="K24" s="278">
        <v>4</v>
      </c>
      <c r="L24" s="229"/>
      <c r="M24" s="443"/>
      <c r="N24" s="95">
        <f>L18*0.14</f>
        <v>305.31200000000007</v>
      </c>
      <c r="O24" s="228"/>
      <c r="P24" s="227"/>
      <c r="Q24" s="271"/>
      <c r="R24" s="204"/>
      <c r="S24" s="203"/>
    </row>
    <row r="25" spans="1:19" s="166" customFormat="1" ht="22.8" x14ac:dyDescent="0.25">
      <c r="A25" s="167">
        <f t="shared" si="0"/>
        <v>5</v>
      </c>
      <c r="B25" s="168"/>
      <c r="C25" s="169"/>
      <c r="D25" s="95">
        <f>B18*0.09</f>
        <v>196.27200000000002</v>
      </c>
      <c r="E25" s="170"/>
      <c r="F25" s="167">
        <v>5</v>
      </c>
      <c r="G25" s="173"/>
      <c r="H25" s="169"/>
      <c r="I25" s="95"/>
      <c r="J25" s="228"/>
      <c r="K25" s="278">
        <v>5</v>
      </c>
      <c r="L25" s="229"/>
      <c r="M25" s="443"/>
      <c r="N25" s="95">
        <f>L18*0.09</f>
        <v>196.27200000000002</v>
      </c>
      <c r="O25" s="228"/>
      <c r="P25" s="227"/>
      <c r="Q25" s="271"/>
      <c r="R25" s="204"/>
      <c r="S25" s="203"/>
    </row>
    <row r="26" spans="1:19" s="166" customFormat="1" ht="22.8" x14ac:dyDescent="0.25">
      <c r="A26" s="167">
        <f t="shared" si="0"/>
        <v>6</v>
      </c>
      <c r="B26" s="168"/>
      <c r="C26" s="169"/>
      <c r="D26" s="95">
        <f>B18*0.05</f>
        <v>109.04000000000002</v>
      </c>
      <c r="E26" s="170"/>
      <c r="F26" s="167">
        <v>6</v>
      </c>
      <c r="G26" s="173"/>
      <c r="H26" s="169"/>
      <c r="I26" s="95"/>
      <c r="J26" s="228"/>
      <c r="K26" s="278">
        <v>6</v>
      </c>
      <c r="L26" s="229"/>
      <c r="M26" s="443"/>
      <c r="N26" s="95">
        <f>L18*0.05</f>
        <v>109.04000000000002</v>
      </c>
      <c r="O26" s="228"/>
      <c r="P26" s="227"/>
      <c r="Q26" s="271"/>
      <c r="R26" s="204"/>
      <c r="S26" s="203"/>
    </row>
    <row r="27" spans="1:19" s="166" customFormat="1" ht="22.8" x14ac:dyDescent="0.25">
      <c r="A27" s="167">
        <f t="shared" si="0"/>
        <v>7</v>
      </c>
      <c r="B27" s="173"/>
      <c r="C27" s="169"/>
      <c r="D27" s="95"/>
      <c r="E27" s="170"/>
      <c r="F27" s="167">
        <v>7</v>
      </c>
      <c r="G27" s="173"/>
      <c r="H27" s="169"/>
      <c r="I27" s="95"/>
      <c r="J27" s="228"/>
      <c r="K27" s="278">
        <v>7</v>
      </c>
      <c r="L27" s="229"/>
      <c r="M27" s="443"/>
      <c r="N27" s="95"/>
      <c r="O27" s="228"/>
      <c r="P27" s="227"/>
      <c r="Q27" s="271"/>
      <c r="R27" s="204"/>
      <c r="S27" s="203"/>
    </row>
    <row r="28" spans="1:19" s="166" customFormat="1" ht="22.8" x14ac:dyDescent="0.25">
      <c r="A28" s="167">
        <f t="shared" si="0"/>
        <v>8</v>
      </c>
      <c r="B28" s="173"/>
      <c r="C28" s="169"/>
      <c r="D28" s="95"/>
      <c r="E28" s="170"/>
      <c r="F28" s="167">
        <v>8</v>
      </c>
      <c r="G28" s="171"/>
      <c r="H28" s="172"/>
      <c r="I28" s="198"/>
      <c r="J28" s="228"/>
      <c r="K28" s="278">
        <v>8</v>
      </c>
      <c r="L28" s="231"/>
      <c r="M28" s="232"/>
      <c r="N28" s="198"/>
      <c r="O28" s="228"/>
      <c r="P28" s="227"/>
      <c r="Q28" s="271"/>
      <c r="R28" s="204"/>
      <c r="S28" s="203"/>
    </row>
    <row r="29" spans="1:19" s="166" customFormat="1" ht="22.8" x14ac:dyDescent="0.25">
      <c r="A29" s="167">
        <f t="shared" si="0"/>
        <v>9</v>
      </c>
      <c r="B29" s="173"/>
      <c r="C29" s="169"/>
      <c r="D29" s="95"/>
      <c r="E29" s="170"/>
      <c r="F29" s="167">
        <v>9</v>
      </c>
      <c r="G29" s="171"/>
      <c r="H29" s="172"/>
      <c r="I29" s="198"/>
      <c r="J29" s="228"/>
      <c r="K29" s="278">
        <v>9</v>
      </c>
      <c r="L29" s="231"/>
      <c r="M29" s="232"/>
      <c r="N29" s="198"/>
      <c r="O29" s="228"/>
      <c r="P29" s="227"/>
      <c r="Q29" s="271"/>
      <c r="R29" s="204"/>
      <c r="S29" s="203"/>
    </row>
    <row r="30" spans="1:19" s="166" customFormat="1" ht="22.8" x14ac:dyDescent="0.25">
      <c r="A30" s="167">
        <f t="shared" si="0"/>
        <v>10</v>
      </c>
      <c r="B30" s="173"/>
      <c r="C30" s="169"/>
      <c r="D30" s="195"/>
      <c r="E30" s="170"/>
      <c r="F30" s="167">
        <v>10</v>
      </c>
      <c r="G30" s="171"/>
      <c r="H30" s="172"/>
      <c r="I30" s="198"/>
      <c r="J30" s="228"/>
      <c r="K30" s="278">
        <v>10</v>
      </c>
      <c r="L30" s="231"/>
      <c r="M30" s="232"/>
      <c r="N30" s="198"/>
      <c r="O30" s="228"/>
      <c r="P30" s="227"/>
      <c r="Q30" s="271"/>
      <c r="R30" s="204"/>
      <c r="S30" s="203"/>
    </row>
    <row r="31" spans="1:19" s="166" customFormat="1" ht="22.8" x14ac:dyDescent="0.25">
      <c r="A31" s="167">
        <f t="shared" si="0"/>
        <v>11</v>
      </c>
      <c r="B31" s="174"/>
      <c r="C31" s="174"/>
      <c r="D31" s="175"/>
      <c r="E31" s="170"/>
      <c r="F31" s="167">
        <v>11</v>
      </c>
      <c r="G31" s="176"/>
      <c r="H31" s="176"/>
      <c r="I31" s="198"/>
      <c r="J31" s="228"/>
      <c r="K31" s="278">
        <v>11</v>
      </c>
      <c r="L31" s="230"/>
      <c r="M31" s="230"/>
      <c r="N31" s="198"/>
      <c r="O31" s="228"/>
      <c r="P31" s="227"/>
      <c r="Q31" s="271"/>
      <c r="R31" s="204"/>
      <c r="S31" s="203"/>
    </row>
    <row r="32" spans="1:19" s="166" customFormat="1" ht="22.8" x14ac:dyDescent="0.25">
      <c r="A32" s="167">
        <f t="shared" si="0"/>
        <v>12</v>
      </c>
      <c r="B32" s="174"/>
      <c r="C32" s="174"/>
      <c r="D32" s="175"/>
      <c r="E32" s="170"/>
      <c r="F32" s="167">
        <v>12</v>
      </c>
      <c r="G32" s="176"/>
      <c r="H32" s="176"/>
      <c r="I32" s="198"/>
      <c r="J32" s="228"/>
      <c r="K32" s="278">
        <v>12</v>
      </c>
      <c r="L32" s="230"/>
      <c r="M32" s="230"/>
      <c r="N32" s="198"/>
      <c r="O32" s="228"/>
      <c r="P32" s="227"/>
      <c r="Q32" s="271"/>
      <c r="R32" s="204"/>
      <c r="S32" s="203"/>
    </row>
    <row r="33" spans="1:19" s="459" customFormat="1" ht="15" x14ac:dyDescent="0.25">
      <c r="A33" s="464"/>
      <c r="D33" s="459">
        <f>SUM(D21:D32)</f>
        <v>2180.8000000000002</v>
      </c>
      <c r="F33" s="463"/>
      <c r="I33" s="218">
        <f>SUM(I21:I32)</f>
        <v>1090.4000000000001</v>
      </c>
      <c r="J33" s="218"/>
      <c r="K33" s="218"/>
      <c r="L33" s="218"/>
      <c r="M33" s="218"/>
      <c r="N33" s="218">
        <f>SUM(N21:N32)</f>
        <v>2180.8000000000002</v>
      </c>
      <c r="O33" s="218"/>
      <c r="P33" s="218">
        <f>SUM(D33:N33)</f>
        <v>5452</v>
      </c>
      <c r="Q33" s="219"/>
      <c r="R33" s="462"/>
    </row>
    <row r="34" spans="1:19" s="177" customFormat="1" ht="12.75" customHeight="1" x14ac:dyDescent="0.25">
      <c r="A34" s="532"/>
      <c r="B34" s="532"/>
      <c r="C34" s="532"/>
      <c r="D34" s="532"/>
      <c r="E34" s="532"/>
      <c r="F34" s="532"/>
      <c r="G34" s="532"/>
      <c r="H34" s="532"/>
      <c r="I34" s="527"/>
      <c r="J34" s="527"/>
      <c r="K34" s="527"/>
      <c r="L34" s="527"/>
      <c r="M34" s="527"/>
      <c r="N34" s="527"/>
      <c r="O34" s="527"/>
      <c r="P34" s="233"/>
      <c r="Q34" s="185"/>
      <c r="R34" s="209"/>
      <c r="S34" s="203"/>
    </row>
    <row r="35" spans="1:19" s="177" customFormat="1" ht="12.75" customHeight="1" x14ac:dyDescent="0.25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33"/>
      <c r="Q35" s="185"/>
      <c r="R35" s="209"/>
      <c r="S35" s="203"/>
    </row>
    <row r="36" spans="1:19" s="177" customFormat="1" ht="12.75" customHeight="1" x14ac:dyDescent="0.25">
      <c r="A36" s="519" t="s">
        <v>105</v>
      </c>
      <c r="B36" s="519"/>
      <c r="C36" s="519"/>
      <c r="D36" s="519"/>
      <c r="E36" s="519"/>
      <c r="F36" s="519"/>
      <c r="G36" s="519"/>
      <c r="H36" s="519"/>
      <c r="I36" s="520"/>
      <c r="J36" s="520"/>
      <c r="K36" s="520"/>
      <c r="L36" s="520"/>
      <c r="M36" s="520"/>
      <c r="N36" s="520"/>
      <c r="O36" s="520"/>
      <c r="P36" s="233"/>
      <c r="Q36" s="185"/>
      <c r="R36" s="209"/>
      <c r="S36" s="203"/>
    </row>
    <row r="37" spans="1:19" s="177" customFormat="1" ht="12.75" customHeight="1" x14ac:dyDescent="0.25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18"/>
      <c r="Q37" s="185"/>
      <c r="R37" s="209"/>
      <c r="S37" s="203"/>
    </row>
    <row r="38" spans="1:19" s="177" customFormat="1" ht="12.75" customHeight="1" x14ac:dyDescent="0.25">
      <c r="A38" s="516" t="s">
        <v>106</v>
      </c>
      <c r="B38" s="516"/>
      <c r="C38" s="516"/>
      <c r="D38" s="516"/>
      <c r="E38" s="516"/>
      <c r="F38" s="516"/>
      <c r="G38" s="516"/>
      <c r="H38" s="516"/>
      <c r="I38" s="517"/>
      <c r="J38" s="517"/>
      <c r="K38" s="517"/>
      <c r="L38" s="517"/>
      <c r="M38" s="517"/>
      <c r="N38" s="517"/>
      <c r="O38" s="517"/>
      <c r="P38" s="233"/>
      <c r="Q38" s="185"/>
      <c r="R38" s="209"/>
      <c r="S38" s="203"/>
    </row>
    <row r="39" spans="1:19" s="177" customFormat="1" ht="12.75" customHeight="1" x14ac:dyDescent="0.25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18"/>
      <c r="Q39" s="185"/>
      <c r="R39" s="209"/>
      <c r="S39" s="203"/>
    </row>
    <row r="40" spans="1:19" x14ac:dyDescent="0.25">
      <c r="I40" s="218"/>
      <c r="J40" s="218"/>
      <c r="K40" s="218"/>
      <c r="L40" s="218"/>
      <c r="M40" s="218"/>
      <c r="N40" s="218"/>
      <c r="O40" s="218"/>
      <c r="P40" s="218"/>
      <c r="Q40" s="269"/>
      <c r="R40" s="207"/>
      <c r="S40" s="203"/>
    </row>
    <row r="41" spans="1:19" x14ac:dyDescent="0.25">
      <c r="I41" s="218"/>
      <c r="J41" s="218"/>
      <c r="K41" s="218"/>
      <c r="L41" s="218"/>
      <c r="M41" s="218"/>
      <c r="N41" s="218"/>
      <c r="O41" s="218"/>
      <c r="P41" s="218"/>
      <c r="Q41" s="269"/>
      <c r="R41" s="207"/>
      <c r="S41" s="203"/>
    </row>
    <row r="42" spans="1:19" x14ac:dyDescent="0.25">
      <c r="I42" s="218"/>
      <c r="J42" s="218"/>
      <c r="K42" s="218"/>
      <c r="L42" s="218"/>
      <c r="M42" s="218"/>
      <c r="N42" s="218"/>
      <c r="O42" s="218"/>
      <c r="P42" s="218"/>
      <c r="Q42" s="269"/>
      <c r="R42" s="207"/>
      <c r="S42" s="203"/>
    </row>
    <row r="43" spans="1:19" x14ac:dyDescent="0.25">
      <c r="I43" s="218"/>
      <c r="J43" s="218"/>
      <c r="K43" s="218"/>
      <c r="L43" s="218"/>
      <c r="M43" s="218"/>
      <c r="N43" s="218"/>
      <c r="O43" s="218"/>
      <c r="P43" s="218"/>
      <c r="Q43" s="269"/>
      <c r="R43" s="207"/>
      <c r="S43" s="203"/>
    </row>
    <row r="44" spans="1:19" x14ac:dyDescent="0.25">
      <c r="I44" s="218"/>
      <c r="J44" s="218"/>
      <c r="K44" s="218"/>
      <c r="L44" s="218"/>
      <c r="M44" s="218"/>
      <c r="N44" s="218"/>
      <c r="O44" s="218"/>
      <c r="P44" s="218"/>
      <c r="Q44" s="269"/>
      <c r="R44" s="207"/>
      <c r="S44" s="203"/>
    </row>
    <row r="45" spans="1:19" x14ac:dyDescent="0.25">
      <c r="I45" s="218"/>
      <c r="J45" s="218"/>
      <c r="K45" s="218"/>
      <c r="L45" s="218"/>
      <c r="M45" s="218"/>
      <c r="N45" s="218"/>
      <c r="O45" s="218"/>
      <c r="P45" s="218"/>
      <c r="Q45" s="269"/>
      <c r="R45" s="207"/>
      <c r="S45" s="203"/>
    </row>
    <row r="46" spans="1:19" x14ac:dyDescent="0.25">
      <c r="I46" s="218"/>
      <c r="J46" s="218"/>
      <c r="K46" s="218"/>
      <c r="L46" s="218"/>
      <c r="M46" s="218"/>
      <c r="N46" s="218"/>
      <c r="O46" s="218"/>
      <c r="P46" s="218"/>
      <c r="Q46" s="269"/>
      <c r="R46" s="207"/>
      <c r="S46" s="203"/>
    </row>
    <row r="47" spans="1:19" x14ac:dyDescent="0.25">
      <c r="I47" s="218"/>
      <c r="J47" s="218"/>
      <c r="K47" s="218"/>
      <c r="L47" s="218"/>
      <c r="M47" s="218"/>
      <c r="N47" s="218"/>
      <c r="O47" s="218"/>
      <c r="P47" s="218"/>
      <c r="Q47" s="269"/>
      <c r="R47" s="207"/>
      <c r="S47" s="203"/>
    </row>
    <row r="48" spans="1:19" x14ac:dyDescent="0.25">
      <c r="I48" s="218"/>
      <c r="J48" s="218"/>
      <c r="K48" s="218"/>
      <c r="L48" s="218"/>
      <c r="M48" s="218"/>
      <c r="N48" s="218"/>
      <c r="O48" s="218"/>
      <c r="P48" s="218"/>
      <c r="Q48" s="269"/>
      <c r="R48" s="207"/>
      <c r="S48" s="203"/>
    </row>
    <row r="49" spans="9:19" x14ac:dyDescent="0.25">
      <c r="I49" s="218"/>
      <c r="J49" s="218"/>
      <c r="K49" s="218"/>
      <c r="L49" s="218"/>
      <c r="M49" s="218"/>
      <c r="N49" s="218"/>
      <c r="O49" s="218"/>
      <c r="P49" s="218"/>
      <c r="Q49" s="269"/>
      <c r="R49" s="207"/>
      <c r="S49" s="203"/>
    </row>
    <row r="50" spans="9:19" x14ac:dyDescent="0.25">
      <c r="I50" s="218"/>
      <c r="J50" s="218"/>
      <c r="K50" s="218"/>
      <c r="L50" s="218"/>
      <c r="M50" s="218"/>
      <c r="N50" s="218"/>
      <c r="O50" s="218"/>
      <c r="P50" s="218"/>
      <c r="Q50" s="269"/>
      <c r="R50" s="207"/>
      <c r="S50" s="203"/>
    </row>
    <row r="51" spans="9:19" x14ac:dyDescent="0.25">
      <c r="I51" s="219"/>
      <c r="J51" s="219"/>
      <c r="K51" s="219"/>
      <c r="L51" s="219"/>
      <c r="M51" s="219"/>
      <c r="N51" s="219"/>
      <c r="O51" s="219"/>
      <c r="P51" s="219"/>
      <c r="Q51" s="269"/>
    </row>
  </sheetData>
  <mergeCells count="21">
    <mergeCell ref="A6:B6"/>
    <mergeCell ref="E6:F6"/>
    <mergeCell ref="A1:B1"/>
    <mergeCell ref="C1:H1"/>
    <mergeCell ref="M1:O1"/>
    <mergeCell ref="A3:B3"/>
    <mergeCell ref="A5:B5"/>
    <mergeCell ref="A8:B8"/>
    <mergeCell ref="E8:F8"/>
    <mergeCell ref="A10:B10"/>
    <mergeCell ref="E10:F10"/>
    <mergeCell ref="A12:B12"/>
    <mergeCell ref="E12:F12"/>
    <mergeCell ref="A38:O38"/>
    <mergeCell ref="A39:O39"/>
    <mergeCell ref="A14:B14"/>
    <mergeCell ref="E14:F14"/>
    <mergeCell ref="A34:O34"/>
    <mergeCell ref="A35:O35"/>
    <mergeCell ref="A36:O36"/>
    <mergeCell ref="A37:O37"/>
  </mergeCells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51"/>
  <sheetViews>
    <sheetView view="pageBreakPreview" topLeftCell="A19" zoomScale="80" zoomScaleNormal="100" zoomScaleSheetLayoutView="80" workbookViewId="0">
      <selection activeCell="A33" sqref="A33:XFD33"/>
    </sheetView>
  </sheetViews>
  <sheetFormatPr defaultColWidth="9.109375" defaultRowHeight="13.2" x14ac:dyDescent="0.25"/>
  <cols>
    <col min="1" max="1" width="6" style="143" customWidth="1"/>
    <col min="2" max="2" width="28.109375" style="143" customWidth="1"/>
    <col min="3" max="3" width="11" style="143" customWidth="1"/>
    <col min="4" max="4" width="12" style="143" bestFit="1" customWidth="1"/>
    <col min="5" max="5" width="9.5546875" style="143" customWidth="1"/>
    <col min="6" max="6" width="6" style="143" customWidth="1"/>
    <col min="7" max="7" width="23.6640625" style="143" customWidth="1"/>
    <col min="8" max="8" width="9.33203125" style="143" customWidth="1"/>
    <col min="9" max="9" width="12" style="143" bestFit="1" customWidth="1"/>
    <col min="10" max="10" width="9.5546875" style="143" customWidth="1"/>
    <col min="11" max="11" width="6" style="143" customWidth="1"/>
    <col min="12" max="12" width="23.6640625" style="143" customWidth="1"/>
    <col min="13" max="13" width="9.33203125" style="143" customWidth="1"/>
    <col min="14" max="14" width="12" style="143" bestFit="1" customWidth="1"/>
    <col min="15" max="15" width="9.5546875" style="143" customWidth="1"/>
    <col min="16" max="16" width="13.109375" style="143" bestFit="1" customWidth="1"/>
    <col min="17" max="17" width="9.109375" style="183"/>
    <col min="18" max="18" width="9.109375" style="186"/>
    <col min="19" max="16384" width="9.109375" style="143"/>
  </cols>
  <sheetData>
    <row r="1" spans="1:19" s="141" customFormat="1" ht="22.8" x14ac:dyDescent="0.4">
      <c r="A1" s="528" t="s">
        <v>43</v>
      </c>
      <c r="B1" s="528"/>
      <c r="C1" s="529" t="s">
        <v>182</v>
      </c>
      <c r="D1" s="529"/>
      <c r="E1" s="529"/>
      <c r="F1" s="529"/>
      <c r="G1" s="529"/>
      <c r="H1" s="529"/>
      <c r="K1" s="142"/>
      <c r="L1" s="199"/>
      <c r="M1" s="530"/>
      <c r="N1" s="530"/>
      <c r="O1" s="530"/>
      <c r="Q1" s="268"/>
      <c r="R1" s="266"/>
    </row>
    <row r="2" spans="1:19" ht="13.8" x14ac:dyDescent="0.3">
      <c r="K2" s="144"/>
      <c r="L2" s="145"/>
      <c r="M2" s="146"/>
      <c r="N2" s="145"/>
      <c r="O2" s="144"/>
    </row>
    <row r="3" spans="1:19" ht="24.6" x14ac:dyDescent="0.4">
      <c r="A3" s="531" t="s">
        <v>0</v>
      </c>
      <c r="B3" s="522"/>
      <c r="C3" s="147" t="s">
        <v>108</v>
      </c>
      <c r="D3" s="148"/>
      <c r="E3" s="148"/>
      <c r="F3" s="148"/>
      <c r="G3" s="148"/>
      <c r="H3" s="149"/>
      <c r="I3" s="149"/>
      <c r="J3" s="149"/>
      <c r="K3" s="144"/>
      <c r="L3" s="145"/>
      <c r="M3" s="146"/>
      <c r="N3" s="145"/>
      <c r="O3" s="150"/>
    </row>
    <row r="4" spans="1:19" ht="16.2" thickBot="1" x14ac:dyDescent="0.3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4"/>
      <c r="L4" s="145"/>
      <c r="M4" s="146"/>
      <c r="N4" s="145"/>
      <c r="O4" s="150"/>
    </row>
    <row r="5" spans="1:19" ht="16.2" thickBot="1" x14ac:dyDescent="0.35">
      <c r="A5" s="522" t="s">
        <v>1</v>
      </c>
      <c r="B5" s="523"/>
      <c r="C5" s="151">
        <v>33</v>
      </c>
      <c r="D5" s="149"/>
      <c r="E5" s="149"/>
      <c r="F5" s="149"/>
      <c r="G5" s="149"/>
      <c r="H5" s="149"/>
      <c r="I5" s="149"/>
      <c r="J5" s="149"/>
      <c r="K5" s="152"/>
      <c r="L5" s="145"/>
      <c r="M5" s="146"/>
      <c r="N5" s="145"/>
      <c r="O5" s="150"/>
    </row>
    <row r="6" spans="1:19" ht="15.6" thickBot="1" x14ac:dyDescent="0.3">
      <c r="A6" s="522" t="s">
        <v>2</v>
      </c>
      <c r="B6" s="522"/>
      <c r="C6" s="29">
        <v>100</v>
      </c>
      <c r="D6" s="153" t="s">
        <v>3</v>
      </c>
      <c r="E6" s="514">
        <f>SUM(C5*C6)</f>
        <v>3300</v>
      </c>
      <c r="F6" s="525"/>
      <c r="G6" s="149"/>
      <c r="H6" s="149"/>
      <c r="I6" s="216"/>
      <c r="J6" s="216"/>
      <c r="K6" s="217"/>
      <c r="L6" s="217"/>
      <c r="M6" s="217"/>
      <c r="N6" s="217"/>
      <c r="O6" s="217"/>
      <c r="P6" s="218"/>
      <c r="Q6" s="269"/>
      <c r="R6" s="207"/>
      <c r="S6" s="203"/>
    </row>
    <row r="7" spans="1:19" ht="15.6" thickBot="1" x14ac:dyDescent="0.3">
      <c r="A7" s="154"/>
      <c r="B7" s="154"/>
      <c r="C7" s="31"/>
      <c r="D7" s="153"/>
      <c r="E7" s="32"/>
      <c r="F7" s="155"/>
      <c r="G7" s="149"/>
      <c r="H7" s="149"/>
      <c r="I7" s="216"/>
      <c r="J7" s="216"/>
      <c r="K7" s="217"/>
      <c r="L7" s="217"/>
      <c r="M7" s="217"/>
      <c r="N7" s="217"/>
      <c r="O7" s="217"/>
      <c r="P7" s="218"/>
      <c r="Q7" s="269"/>
      <c r="R7" s="207"/>
      <c r="S7" s="203"/>
    </row>
    <row r="8" spans="1:19" ht="15.6" thickBot="1" x14ac:dyDescent="0.3">
      <c r="A8" s="522" t="s">
        <v>4</v>
      </c>
      <c r="B8" s="523"/>
      <c r="C8" s="156"/>
      <c r="D8" s="149"/>
      <c r="E8" s="524">
        <v>3000</v>
      </c>
      <c r="F8" s="525"/>
      <c r="G8" s="149"/>
      <c r="H8" s="149"/>
      <c r="I8" s="216"/>
      <c r="J8" s="216"/>
      <c r="K8" s="217"/>
      <c r="L8" s="220"/>
      <c r="M8" s="217"/>
      <c r="N8" s="217"/>
      <c r="O8" s="217"/>
      <c r="P8" s="218"/>
      <c r="Q8" s="269"/>
      <c r="R8" s="207"/>
      <c r="S8" s="203"/>
    </row>
    <row r="9" spans="1:19" ht="15.6" thickBot="1" x14ac:dyDescent="0.3">
      <c r="A9" s="154"/>
      <c r="B9" s="149"/>
      <c r="C9" s="149"/>
      <c r="D9" s="149"/>
      <c r="E9" s="149"/>
      <c r="F9" s="149"/>
      <c r="G9" s="149"/>
      <c r="H9" s="149"/>
      <c r="I9" s="216"/>
      <c r="J9" s="216"/>
      <c r="K9" s="217"/>
      <c r="L9" s="217"/>
      <c r="M9" s="217"/>
      <c r="N9" s="217"/>
      <c r="O9" s="217"/>
      <c r="P9" s="218"/>
      <c r="Q9" s="269"/>
      <c r="R9" s="207"/>
      <c r="S9" s="203"/>
    </row>
    <row r="10" spans="1:19" ht="15.6" thickBot="1" x14ac:dyDescent="0.3">
      <c r="A10" s="522" t="s">
        <v>5</v>
      </c>
      <c r="B10" s="523"/>
      <c r="C10" s="149"/>
      <c r="D10" s="149"/>
      <c r="E10" s="524">
        <f>E6+E8</f>
        <v>6300</v>
      </c>
      <c r="F10" s="525"/>
      <c r="G10" s="149"/>
      <c r="H10" s="149"/>
      <c r="I10" s="216"/>
      <c r="J10" s="216"/>
      <c r="K10" s="217"/>
      <c r="L10" s="217"/>
      <c r="M10" s="217"/>
      <c r="N10" s="217"/>
      <c r="O10" s="217"/>
      <c r="P10" s="218"/>
      <c r="Q10" s="269"/>
      <c r="R10" s="207"/>
      <c r="S10" s="203"/>
    </row>
    <row r="11" spans="1:19" ht="15.6" thickBot="1" x14ac:dyDescent="0.3">
      <c r="A11" s="154"/>
      <c r="B11" s="149"/>
      <c r="C11" s="149"/>
      <c r="D11" s="149"/>
      <c r="E11" s="149"/>
      <c r="F11" s="149"/>
      <c r="G11" s="149"/>
      <c r="H11" s="149"/>
      <c r="I11" s="216"/>
      <c r="J11" s="216"/>
      <c r="K11" s="217"/>
      <c r="L11" s="217"/>
      <c r="M11" s="217"/>
      <c r="N11" s="217"/>
      <c r="O11" s="217"/>
      <c r="P11" s="218"/>
      <c r="Q11" s="269"/>
      <c r="R11" s="207"/>
      <c r="S11" s="203"/>
    </row>
    <row r="12" spans="1:19" ht="15.6" thickBot="1" x14ac:dyDescent="0.3">
      <c r="A12" s="522" t="s">
        <v>6</v>
      </c>
      <c r="B12" s="523"/>
      <c r="C12" s="156">
        <v>0.06</v>
      </c>
      <c r="D12" s="149"/>
      <c r="E12" s="514">
        <f>E10*0.06</f>
        <v>378</v>
      </c>
      <c r="F12" s="521"/>
      <c r="G12" s="149"/>
      <c r="H12" s="149"/>
      <c r="I12" s="216"/>
      <c r="J12" s="216"/>
      <c r="K12" s="217"/>
      <c r="L12" s="217"/>
      <c r="M12" s="217"/>
      <c r="N12" s="217"/>
      <c r="O12" s="217"/>
      <c r="P12" s="218"/>
      <c r="Q12" s="269"/>
      <c r="R12" s="207"/>
      <c r="S12" s="203"/>
    </row>
    <row r="13" spans="1:19" ht="15.6" thickBot="1" x14ac:dyDescent="0.3">
      <c r="A13" s="154"/>
      <c r="B13" s="149"/>
      <c r="C13" s="149"/>
      <c r="D13" s="149"/>
      <c r="E13" s="158"/>
      <c r="F13" s="158"/>
      <c r="G13" s="149"/>
      <c r="H13" s="149"/>
      <c r="I13" s="216"/>
      <c r="J13" s="216"/>
      <c r="K13" s="217"/>
      <c r="L13" s="217"/>
      <c r="M13" s="217"/>
      <c r="N13" s="217"/>
      <c r="O13" s="217"/>
      <c r="P13" s="218"/>
      <c r="Q13" s="269"/>
      <c r="R13" s="207"/>
      <c r="S13" s="203"/>
    </row>
    <row r="14" spans="1:19" ht="15.6" thickBot="1" x14ac:dyDescent="0.3">
      <c r="A14" s="522" t="s">
        <v>7</v>
      </c>
      <c r="B14" s="523"/>
      <c r="C14" s="149"/>
      <c r="D14" s="149"/>
      <c r="E14" s="524">
        <f>E10-E12</f>
        <v>5922</v>
      </c>
      <c r="F14" s="525"/>
      <c r="G14" s="149"/>
      <c r="H14" s="149"/>
      <c r="I14" s="216"/>
      <c r="J14" s="216"/>
      <c r="K14" s="217"/>
      <c r="L14" s="217"/>
      <c r="M14" s="217"/>
      <c r="N14" s="217"/>
      <c r="O14" s="217"/>
      <c r="P14" s="218"/>
      <c r="Q14" s="269"/>
      <c r="R14" s="207"/>
      <c r="S14" s="203"/>
    </row>
    <row r="15" spans="1:19" ht="15" x14ac:dyDescent="0.25">
      <c r="A15" s="154"/>
      <c r="B15" s="149"/>
      <c r="C15" s="149"/>
      <c r="D15" s="149"/>
      <c r="E15" s="149"/>
      <c r="F15" s="149"/>
      <c r="G15" s="149"/>
      <c r="H15" s="149"/>
      <c r="I15" s="216"/>
      <c r="J15" s="216"/>
      <c r="K15" s="217"/>
      <c r="L15" s="217"/>
      <c r="M15" s="217"/>
      <c r="N15" s="217"/>
      <c r="O15" s="217"/>
      <c r="P15" s="218"/>
      <c r="Q15" s="269"/>
      <c r="R15" s="207"/>
      <c r="S15" s="203"/>
    </row>
    <row r="16" spans="1:19" ht="15" x14ac:dyDescent="0.25">
      <c r="A16" s="154"/>
      <c r="B16" s="154"/>
      <c r="C16" s="154"/>
      <c r="D16" s="154"/>
      <c r="E16" s="154"/>
      <c r="F16" s="154"/>
      <c r="G16" s="154"/>
      <c r="H16" s="154"/>
      <c r="I16" s="216"/>
      <c r="J16" s="216"/>
      <c r="K16" s="216"/>
      <c r="L16" s="216"/>
      <c r="M16" s="216"/>
      <c r="N16" s="216"/>
      <c r="O16" s="216"/>
      <c r="P16" s="218"/>
      <c r="Q16" s="269"/>
      <c r="R16" s="207"/>
      <c r="S16" s="203"/>
    </row>
    <row r="17" spans="1:19" ht="15" x14ac:dyDescent="0.25">
      <c r="A17" s="159" t="s">
        <v>33</v>
      </c>
      <c r="B17" s="149"/>
      <c r="C17" s="149"/>
      <c r="D17" s="149"/>
      <c r="E17" s="149"/>
      <c r="F17" s="159" t="s">
        <v>8</v>
      </c>
      <c r="G17" s="149"/>
      <c r="H17" s="149"/>
      <c r="I17" s="216"/>
      <c r="J17" s="216"/>
      <c r="K17" s="216" t="s">
        <v>9</v>
      </c>
      <c r="L17" s="216"/>
      <c r="M17" s="216"/>
      <c r="N17" s="216"/>
      <c r="O17" s="216"/>
      <c r="P17" s="218"/>
      <c r="Q17" s="269"/>
      <c r="R17" s="207"/>
      <c r="S17" s="203"/>
    </row>
    <row r="18" spans="1:19" s="455" customFormat="1" ht="17.399999999999999" x14ac:dyDescent="0.3">
      <c r="B18" s="455">
        <f>E14*0.4</f>
        <v>2368.8000000000002</v>
      </c>
      <c r="G18" s="455">
        <f>E14*0.2</f>
        <v>1184.4000000000001</v>
      </c>
      <c r="I18" s="221"/>
      <c r="J18" s="221"/>
      <c r="K18" s="221"/>
      <c r="L18" s="221">
        <f>E14*0.4</f>
        <v>2368.8000000000002</v>
      </c>
      <c r="M18" s="221"/>
      <c r="N18" s="221"/>
      <c r="O18" s="221"/>
      <c r="P18" s="221">
        <f>SUM(A18:M18)</f>
        <v>5922</v>
      </c>
      <c r="Q18" s="456"/>
      <c r="R18" s="457"/>
      <c r="S18" s="459"/>
    </row>
    <row r="19" spans="1:19" ht="15" x14ac:dyDescent="0.25">
      <c r="A19" s="149"/>
      <c r="B19" s="149"/>
      <c r="C19" s="149"/>
      <c r="D19" s="149"/>
      <c r="E19" s="149"/>
      <c r="F19" s="149"/>
      <c r="G19" s="149"/>
      <c r="H19" s="149"/>
      <c r="I19" s="216"/>
      <c r="J19" s="216"/>
      <c r="K19" s="216"/>
      <c r="L19" s="216"/>
      <c r="M19" s="216"/>
      <c r="N19" s="216"/>
      <c r="O19" s="216"/>
      <c r="P19" s="218"/>
      <c r="Q19" s="269"/>
      <c r="R19" s="207"/>
      <c r="S19" s="203"/>
    </row>
    <row r="20" spans="1:19" s="162" customFormat="1" ht="30" x14ac:dyDescent="0.25">
      <c r="A20" s="160" t="s">
        <v>10</v>
      </c>
      <c r="B20" s="160" t="s">
        <v>11</v>
      </c>
      <c r="C20" s="160" t="s">
        <v>12</v>
      </c>
      <c r="D20" s="161" t="s">
        <v>13</v>
      </c>
      <c r="E20" s="160" t="s">
        <v>14</v>
      </c>
      <c r="F20" s="160" t="s">
        <v>10</v>
      </c>
      <c r="G20" s="160" t="s">
        <v>11</v>
      </c>
      <c r="H20" s="160" t="s">
        <v>12</v>
      </c>
      <c r="I20" s="222" t="s">
        <v>13</v>
      </c>
      <c r="J20" s="223" t="s">
        <v>14</v>
      </c>
      <c r="K20" s="223" t="s">
        <v>10</v>
      </c>
      <c r="L20" s="223" t="s">
        <v>11</v>
      </c>
      <c r="M20" s="223" t="s">
        <v>12</v>
      </c>
      <c r="N20" s="222" t="s">
        <v>13</v>
      </c>
      <c r="O20" s="223" t="s">
        <v>14</v>
      </c>
      <c r="P20" s="224"/>
      <c r="Q20" s="270"/>
      <c r="R20" s="208"/>
      <c r="S20" s="203"/>
    </row>
    <row r="21" spans="1:19" s="166" customFormat="1" ht="22.8" x14ac:dyDescent="0.25">
      <c r="A21" s="178">
        <v>1</v>
      </c>
      <c r="B21" s="453"/>
      <c r="C21" s="436"/>
      <c r="D21" s="194">
        <f>B18*0.29</f>
        <v>686.952</v>
      </c>
      <c r="E21" s="165"/>
      <c r="F21" s="163">
        <v>1</v>
      </c>
      <c r="G21" s="179"/>
      <c r="H21" s="202"/>
      <c r="I21" s="194">
        <f>G18*0.4</f>
        <v>473.76000000000005</v>
      </c>
      <c r="J21" s="225"/>
      <c r="K21" s="277">
        <v>1</v>
      </c>
      <c r="L21" s="226"/>
      <c r="M21" s="442"/>
      <c r="N21" s="194">
        <f>L18*0.29</f>
        <v>686.952</v>
      </c>
      <c r="O21" s="225"/>
      <c r="P21" s="227"/>
      <c r="Q21" s="271"/>
      <c r="R21" s="204"/>
      <c r="S21" s="203"/>
    </row>
    <row r="22" spans="1:19" s="166" customFormat="1" ht="22.8" x14ac:dyDescent="0.25">
      <c r="A22" s="180">
        <f>A21+1</f>
        <v>2</v>
      </c>
      <c r="B22" s="453"/>
      <c r="C22" s="436"/>
      <c r="D22" s="194">
        <f>B18*0.24</f>
        <v>568.51200000000006</v>
      </c>
      <c r="E22" s="170"/>
      <c r="F22" s="167">
        <v>2</v>
      </c>
      <c r="G22" s="173"/>
      <c r="H22" s="182"/>
      <c r="I22" s="95">
        <f>G18*0.3</f>
        <v>355.32</v>
      </c>
      <c r="J22" s="228"/>
      <c r="K22" s="278">
        <v>2</v>
      </c>
      <c r="L22" s="229"/>
      <c r="M22" s="443"/>
      <c r="N22" s="95">
        <f>L18*0.24</f>
        <v>568.51200000000006</v>
      </c>
      <c r="O22" s="228"/>
      <c r="P22" s="227"/>
      <c r="Q22" s="271"/>
      <c r="R22" s="204"/>
      <c r="S22" s="203"/>
    </row>
    <row r="23" spans="1:19" s="166" customFormat="1" ht="22.8" x14ac:dyDescent="0.25">
      <c r="A23" s="180">
        <f t="shared" ref="A23:A32" si="0">A22+1</f>
        <v>3</v>
      </c>
      <c r="B23" s="453"/>
      <c r="C23" s="436"/>
      <c r="D23" s="194">
        <f>B18*0.19</f>
        <v>450.07200000000006</v>
      </c>
      <c r="E23" s="170"/>
      <c r="F23" s="167">
        <v>3</v>
      </c>
      <c r="G23" s="173"/>
      <c r="H23" s="182"/>
      <c r="I23" s="95">
        <f>G18*0.2</f>
        <v>236.88000000000002</v>
      </c>
      <c r="J23" s="228"/>
      <c r="K23" s="278">
        <v>3</v>
      </c>
      <c r="L23" s="229"/>
      <c r="M23" s="443"/>
      <c r="N23" s="95">
        <f>L18*0.19</f>
        <v>450.07200000000006</v>
      </c>
      <c r="O23" s="228"/>
      <c r="P23" s="227"/>
      <c r="Q23" s="271"/>
      <c r="R23" s="204"/>
      <c r="S23" s="203"/>
    </row>
    <row r="24" spans="1:19" s="166" customFormat="1" ht="22.8" x14ac:dyDescent="0.25">
      <c r="A24" s="180">
        <f t="shared" si="0"/>
        <v>4</v>
      </c>
      <c r="B24" s="435"/>
      <c r="C24" s="436"/>
      <c r="D24" s="194">
        <f>B18*0.14</f>
        <v>331.63200000000006</v>
      </c>
      <c r="E24" s="170"/>
      <c r="F24" s="167">
        <v>4</v>
      </c>
      <c r="G24" s="173"/>
      <c r="H24" s="182"/>
      <c r="I24" s="95">
        <f>G18*0.1</f>
        <v>118.44000000000001</v>
      </c>
      <c r="J24" s="228"/>
      <c r="K24" s="278">
        <v>4</v>
      </c>
      <c r="L24" s="229"/>
      <c r="M24" s="443"/>
      <c r="N24" s="95">
        <f>L18*0.14</f>
        <v>331.63200000000006</v>
      </c>
      <c r="O24" s="228"/>
      <c r="P24" s="227"/>
      <c r="Q24" s="271"/>
      <c r="R24" s="204"/>
      <c r="S24" s="203"/>
    </row>
    <row r="25" spans="1:19" s="166" customFormat="1" ht="22.8" x14ac:dyDescent="0.25">
      <c r="A25" s="180">
        <f t="shared" si="0"/>
        <v>5</v>
      </c>
      <c r="B25" s="173"/>
      <c r="C25" s="181"/>
      <c r="D25" s="95">
        <f>B18*0.09</f>
        <v>213.19200000000001</v>
      </c>
      <c r="E25" s="170"/>
      <c r="F25" s="167">
        <v>5</v>
      </c>
      <c r="G25" s="173"/>
      <c r="H25" s="182"/>
      <c r="I25" s="95"/>
      <c r="J25" s="228"/>
      <c r="K25" s="278">
        <v>5</v>
      </c>
      <c r="L25" s="229"/>
      <c r="M25" s="443"/>
      <c r="N25" s="95">
        <f>L18*0.09</f>
        <v>213.19200000000001</v>
      </c>
      <c r="O25" s="228"/>
      <c r="P25" s="227"/>
      <c r="Q25" s="271"/>
      <c r="R25" s="204"/>
      <c r="S25" s="203"/>
    </row>
    <row r="26" spans="1:19" s="166" customFormat="1" ht="22.8" x14ac:dyDescent="0.25">
      <c r="A26" s="180">
        <f t="shared" si="0"/>
        <v>6</v>
      </c>
      <c r="B26" s="179"/>
      <c r="C26" s="181"/>
      <c r="D26" s="95">
        <f>B18*0.05</f>
        <v>118.44000000000001</v>
      </c>
      <c r="E26" s="170"/>
      <c r="F26" s="167">
        <v>6</v>
      </c>
      <c r="G26" s="173"/>
      <c r="H26" s="182"/>
      <c r="I26" s="95"/>
      <c r="J26" s="228"/>
      <c r="K26" s="278">
        <v>6</v>
      </c>
      <c r="L26" s="229"/>
      <c r="M26" s="443"/>
      <c r="N26" s="95">
        <f>L18*0.05</f>
        <v>118.44000000000001</v>
      </c>
      <c r="O26" s="228"/>
      <c r="P26" s="227"/>
      <c r="Q26" s="271"/>
      <c r="R26" s="204"/>
      <c r="S26" s="203"/>
    </row>
    <row r="27" spans="1:19" s="166" customFormat="1" ht="22.8" x14ac:dyDescent="0.25">
      <c r="A27" s="180">
        <f t="shared" si="0"/>
        <v>7</v>
      </c>
      <c r="B27" s="173"/>
      <c r="C27" s="181"/>
      <c r="D27" s="95"/>
      <c r="E27" s="170"/>
      <c r="F27" s="167">
        <v>7</v>
      </c>
      <c r="G27" s="173"/>
      <c r="H27" s="173"/>
      <c r="I27" s="95"/>
      <c r="J27" s="228"/>
      <c r="K27" s="278">
        <v>7</v>
      </c>
      <c r="L27" s="229"/>
      <c r="M27" s="229"/>
      <c r="N27" s="95"/>
      <c r="O27" s="228"/>
      <c r="P27" s="227"/>
      <c r="Q27" s="271"/>
      <c r="R27" s="204"/>
      <c r="S27" s="203"/>
    </row>
    <row r="28" spans="1:19" s="166" customFormat="1" ht="22.8" x14ac:dyDescent="0.25">
      <c r="A28" s="180">
        <f t="shared" si="0"/>
        <v>8</v>
      </c>
      <c r="B28" s="173"/>
      <c r="C28" s="181"/>
      <c r="D28" s="95"/>
      <c r="E28" s="170"/>
      <c r="F28" s="167">
        <v>8</v>
      </c>
      <c r="G28" s="176"/>
      <c r="H28" s="176"/>
      <c r="I28" s="198"/>
      <c r="J28" s="228"/>
      <c r="K28" s="278">
        <v>8</v>
      </c>
      <c r="L28" s="230"/>
      <c r="M28" s="230"/>
      <c r="N28" s="198"/>
      <c r="O28" s="228"/>
      <c r="P28" s="227"/>
      <c r="Q28" s="271"/>
      <c r="R28" s="204"/>
      <c r="S28" s="203"/>
    </row>
    <row r="29" spans="1:19" s="166" customFormat="1" ht="22.8" x14ac:dyDescent="0.25">
      <c r="A29" s="180">
        <f t="shared" si="0"/>
        <v>9</v>
      </c>
      <c r="B29" s="173"/>
      <c r="C29" s="182"/>
      <c r="D29" s="95"/>
      <c r="E29" s="170"/>
      <c r="F29" s="167">
        <v>9</v>
      </c>
      <c r="G29" s="176"/>
      <c r="H29" s="176"/>
      <c r="I29" s="198"/>
      <c r="J29" s="228"/>
      <c r="K29" s="278">
        <v>9</v>
      </c>
      <c r="L29" s="230"/>
      <c r="M29" s="230"/>
      <c r="N29" s="198"/>
      <c r="O29" s="228"/>
      <c r="P29" s="227"/>
      <c r="Q29" s="271"/>
      <c r="R29" s="204"/>
      <c r="S29" s="203"/>
    </row>
    <row r="30" spans="1:19" s="166" customFormat="1" ht="22.8" x14ac:dyDescent="0.25">
      <c r="A30" s="180">
        <f t="shared" si="0"/>
        <v>10</v>
      </c>
      <c r="B30" s="173"/>
      <c r="C30" s="182"/>
      <c r="D30" s="195"/>
      <c r="E30" s="170"/>
      <c r="F30" s="167">
        <v>10</v>
      </c>
      <c r="G30" s="176"/>
      <c r="H30" s="176"/>
      <c r="I30" s="198"/>
      <c r="J30" s="228"/>
      <c r="K30" s="278">
        <v>10</v>
      </c>
      <c r="L30" s="230"/>
      <c r="M30" s="230"/>
      <c r="N30" s="198"/>
      <c r="O30" s="228"/>
      <c r="P30" s="227"/>
      <c r="Q30" s="271"/>
      <c r="R30" s="204"/>
      <c r="S30" s="203"/>
    </row>
    <row r="31" spans="1:19" s="166" customFormat="1" ht="22.8" x14ac:dyDescent="0.25">
      <c r="A31" s="180">
        <f t="shared" si="0"/>
        <v>11</v>
      </c>
      <c r="B31" s="174"/>
      <c r="C31" s="174"/>
      <c r="D31" s="175"/>
      <c r="E31" s="170"/>
      <c r="F31" s="167">
        <v>11</v>
      </c>
      <c r="G31" s="176"/>
      <c r="H31" s="176"/>
      <c r="I31" s="198"/>
      <c r="J31" s="228"/>
      <c r="K31" s="278">
        <v>11</v>
      </c>
      <c r="L31" s="230"/>
      <c r="M31" s="230"/>
      <c r="N31" s="198"/>
      <c r="O31" s="228"/>
      <c r="P31" s="227"/>
      <c r="Q31" s="271"/>
      <c r="R31" s="204"/>
      <c r="S31" s="203"/>
    </row>
    <row r="32" spans="1:19" s="166" customFormat="1" ht="22.8" x14ac:dyDescent="0.25">
      <c r="A32" s="180">
        <f t="shared" si="0"/>
        <v>12</v>
      </c>
      <c r="B32" s="174"/>
      <c r="C32" s="174"/>
      <c r="D32" s="175"/>
      <c r="E32" s="170"/>
      <c r="F32" s="167">
        <v>12</v>
      </c>
      <c r="G32" s="176"/>
      <c r="H32" s="176"/>
      <c r="I32" s="198"/>
      <c r="J32" s="228"/>
      <c r="K32" s="278">
        <v>12</v>
      </c>
      <c r="L32" s="230"/>
      <c r="M32" s="230"/>
      <c r="N32" s="198"/>
      <c r="O32" s="228"/>
      <c r="P32" s="227"/>
      <c r="Q32" s="271"/>
      <c r="R32" s="204"/>
      <c r="S32" s="203"/>
    </row>
    <row r="33" spans="1:19" s="459" customFormat="1" ht="15" x14ac:dyDescent="0.25">
      <c r="D33" s="459">
        <f>SUM(D21:D32)</f>
        <v>2368.8000000000002</v>
      </c>
      <c r="F33" s="463"/>
      <c r="I33" s="218">
        <f>SUM(I21:I32)</f>
        <v>1184.4000000000001</v>
      </c>
      <c r="J33" s="218"/>
      <c r="K33" s="218"/>
      <c r="L33" s="218"/>
      <c r="M33" s="218"/>
      <c r="N33" s="218">
        <f>SUM(N21:N32)</f>
        <v>2368.8000000000002</v>
      </c>
      <c r="O33" s="218"/>
      <c r="P33" s="218">
        <f>SUM(D33:N33)</f>
        <v>5922</v>
      </c>
      <c r="Q33" s="219"/>
      <c r="R33" s="462"/>
    </row>
    <row r="34" spans="1:19" ht="12.75" customHeight="1" x14ac:dyDescent="0.25">
      <c r="A34" s="526"/>
      <c r="B34" s="526"/>
      <c r="C34" s="526"/>
      <c r="D34" s="526"/>
      <c r="E34" s="526"/>
      <c r="F34" s="526"/>
      <c r="G34" s="526"/>
      <c r="H34" s="526"/>
      <c r="I34" s="527"/>
      <c r="J34" s="527"/>
      <c r="K34" s="527"/>
      <c r="L34" s="527"/>
      <c r="M34" s="527"/>
      <c r="N34" s="527"/>
      <c r="O34" s="527"/>
      <c r="P34" s="218"/>
      <c r="Q34" s="269"/>
      <c r="R34" s="207"/>
      <c r="S34" s="203"/>
    </row>
    <row r="35" spans="1:19" ht="12.75" customHeight="1" x14ac:dyDescent="0.25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18"/>
      <c r="Q35" s="269"/>
      <c r="R35" s="207"/>
      <c r="S35" s="203"/>
    </row>
    <row r="36" spans="1:19" ht="12.75" customHeight="1" x14ac:dyDescent="0.25">
      <c r="A36" s="519" t="s">
        <v>105</v>
      </c>
      <c r="B36" s="519"/>
      <c r="C36" s="519"/>
      <c r="D36" s="519"/>
      <c r="E36" s="519"/>
      <c r="F36" s="519"/>
      <c r="G36" s="519"/>
      <c r="H36" s="519"/>
      <c r="I36" s="520"/>
      <c r="J36" s="520"/>
      <c r="K36" s="520"/>
      <c r="L36" s="520"/>
      <c r="M36" s="520"/>
      <c r="N36" s="520"/>
      <c r="O36" s="520"/>
      <c r="P36" s="218"/>
      <c r="Q36" s="269"/>
      <c r="R36" s="207"/>
      <c r="S36" s="203"/>
    </row>
    <row r="37" spans="1:19" ht="12.75" customHeight="1" x14ac:dyDescent="0.25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18"/>
      <c r="Q37" s="269"/>
      <c r="R37" s="207"/>
      <c r="S37" s="203"/>
    </row>
    <row r="38" spans="1:19" ht="12.75" customHeight="1" x14ac:dyDescent="0.25">
      <c r="A38" s="516" t="s">
        <v>106</v>
      </c>
      <c r="B38" s="516"/>
      <c r="C38" s="516"/>
      <c r="D38" s="516"/>
      <c r="E38" s="516"/>
      <c r="F38" s="516"/>
      <c r="G38" s="516"/>
      <c r="H38" s="516"/>
      <c r="I38" s="517"/>
      <c r="J38" s="517"/>
      <c r="K38" s="517"/>
      <c r="L38" s="517"/>
      <c r="M38" s="517"/>
      <c r="N38" s="517"/>
      <c r="O38" s="517"/>
      <c r="P38" s="218"/>
      <c r="Q38" s="269"/>
      <c r="R38" s="207"/>
      <c r="S38" s="203"/>
    </row>
    <row r="39" spans="1:19" ht="12.75" customHeight="1" x14ac:dyDescent="0.25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18"/>
      <c r="Q39" s="269"/>
      <c r="R39" s="207"/>
      <c r="S39" s="203"/>
    </row>
    <row r="40" spans="1:19" x14ac:dyDescent="0.25">
      <c r="I40" s="218"/>
      <c r="J40" s="218"/>
      <c r="K40" s="218"/>
      <c r="L40" s="218"/>
      <c r="M40" s="218"/>
      <c r="N40" s="218"/>
      <c r="O40" s="218"/>
      <c r="P40" s="218"/>
      <c r="Q40" s="269"/>
      <c r="R40" s="207"/>
      <c r="S40" s="203"/>
    </row>
    <row r="41" spans="1:19" x14ac:dyDescent="0.25">
      <c r="I41" s="218"/>
      <c r="J41" s="218"/>
      <c r="K41" s="218"/>
      <c r="L41" s="218"/>
      <c r="M41" s="218"/>
      <c r="N41" s="218"/>
      <c r="O41" s="218"/>
      <c r="P41" s="218"/>
      <c r="Q41" s="269"/>
      <c r="R41" s="207"/>
      <c r="S41" s="203"/>
    </row>
    <row r="42" spans="1:19" x14ac:dyDescent="0.25">
      <c r="I42" s="218"/>
      <c r="J42" s="218"/>
      <c r="K42" s="218"/>
      <c r="L42" s="218"/>
      <c r="M42" s="218"/>
      <c r="N42" s="218"/>
      <c r="O42" s="218"/>
      <c r="P42" s="218"/>
      <c r="Q42" s="269"/>
      <c r="R42" s="207"/>
      <c r="S42" s="203"/>
    </row>
    <row r="43" spans="1:19" x14ac:dyDescent="0.25">
      <c r="I43" s="218"/>
      <c r="J43" s="218"/>
      <c r="K43" s="218"/>
      <c r="L43" s="218"/>
      <c r="M43" s="218"/>
      <c r="N43" s="218"/>
      <c r="O43" s="218"/>
      <c r="P43" s="218"/>
      <c r="Q43" s="269"/>
      <c r="R43" s="207"/>
      <c r="S43" s="203"/>
    </row>
    <row r="44" spans="1:19" x14ac:dyDescent="0.25">
      <c r="I44" s="218"/>
      <c r="J44" s="218"/>
      <c r="K44" s="218"/>
      <c r="L44" s="218"/>
      <c r="M44" s="218"/>
      <c r="N44" s="218"/>
      <c r="O44" s="218"/>
      <c r="P44" s="218"/>
      <c r="Q44" s="269"/>
      <c r="R44" s="207"/>
      <c r="S44" s="203"/>
    </row>
    <row r="45" spans="1:19" x14ac:dyDescent="0.25">
      <c r="I45" s="218"/>
      <c r="J45" s="218"/>
      <c r="K45" s="218"/>
      <c r="L45" s="218"/>
      <c r="M45" s="218"/>
      <c r="N45" s="218"/>
      <c r="O45" s="218"/>
      <c r="P45" s="218"/>
      <c r="Q45" s="269"/>
      <c r="R45" s="207"/>
      <c r="S45" s="203"/>
    </row>
    <row r="46" spans="1:19" x14ac:dyDescent="0.25">
      <c r="I46" s="218"/>
      <c r="J46" s="218"/>
      <c r="K46" s="218"/>
      <c r="L46" s="218"/>
      <c r="M46" s="218"/>
      <c r="N46" s="218"/>
      <c r="O46" s="218"/>
      <c r="P46" s="218"/>
      <c r="Q46" s="269"/>
      <c r="R46" s="207"/>
      <c r="S46" s="203"/>
    </row>
    <row r="47" spans="1:19" x14ac:dyDescent="0.25">
      <c r="I47" s="218"/>
      <c r="J47" s="218"/>
      <c r="K47" s="218"/>
      <c r="L47" s="218"/>
      <c r="M47" s="218"/>
      <c r="N47" s="218"/>
      <c r="O47" s="218"/>
      <c r="P47" s="218"/>
      <c r="Q47" s="269"/>
      <c r="R47" s="207"/>
      <c r="S47" s="203"/>
    </row>
    <row r="48" spans="1:19" x14ac:dyDescent="0.25">
      <c r="I48" s="218"/>
      <c r="J48" s="218"/>
      <c r="K48" s="218"/>
      <c r="L48" s="218"/>
      <c r="M48" s="218"/>
      <c r="N48" s="218"/>
      <c r="O48" s="218"/>
      <c r="P48" s="218"/>
      <c r="Q48" s="269"/>
      <c r="R48" s="207"/>
      <c r="S48" s="203"/>
    </row>
    <row r="49" spans="9:19" x14ac:dyDescent="0.25">
      <c r="I49" s="218"/>
      <c r="J49" s="218"/>
      <c r="K49" s="218"/>
      <c r="L49" s="218"/>
      <c r="M49" s="218"/>
      <c r="N49" s="218"/>
      <c r="O49" s="218"/>
      <c r="P49" s="218"/>
      <c r="Q49" s="269"/>
      <c r="R49" s="207"/>
      <c r="S49" s="203"/>
    </row>
    <row r="50" spans="9:19" x14ac:dyDescent="0.25">
      <c r="I50" s="218"/>
      <c r="J50" s="218"/>
      <c r="K50" s="218"/>
      <c r="L50" s="218"/>
      <c r="M50" s="218"/>
      <c r="N50" s="218"/>
      <c r="O50" s="218"/>
      <c r="P50" s="218"/>
      <c r="Q50" s="269"/>
      <c r="R50" s="207"/>
      <c r="S50" s="203"/>
    </row>
    <row r="51" spans="9:19" x14ac:dyDescent="0.25">
      <c r="I51" s="219"/>
      <c r="J51" s="219"/>
      <c r="K51" s="219"/>
      <c r="L51" s="219"/>
      <c r="M51" s="219"/>
      <c r="N51" s="219"/>
      <c r="O51" s="219"/>
      <c r="P51" s="219"/>
      <c r="Q51" s="269"/>
    </row>
  </sheetData>
  <mergeCells count="21">
    <mergeCell ref="A6:B6"/>
    <mergeCell ref="E6:F6"/>
    <mergeCell ref="A1:B1"/>
    <mergeCell ref="C1:H1"/>
    <mergeCell ref="M1:O1"/>
    <mergeCell ref="A3:B3"/>
    <mergeCell ref="A5:B5"/>
    <mergeCell ref="A8:B8"/>
    <mergeCell ref="E8:F8"/>
    <mergeCell ref="A10:B10"/>
    <mergeCell ref="E10:F10"/>
    <mergeCell ref="A12:B12"/>
    <mergeCell ref="E12:F12"/>
    <mergeCell ref="A38:O38"/>
    <mergeCell ref="A39:O39"/>
    <mergeCell ref="A14:B14"/>
    <mergeCell ref="E14:F14"/>
    <mergeCell ref="A34:O34"/>
    <mergeCell ref="A35:O35"/>
    <mergeCell ref="A36:O36"/>
    <mergeCell ref="A37:O37"/>
  </mergeCells>
  <printOptions horizontalCentered="1"/>
  <pageMargins left="0.12" right="0.12" top="0.25" bottom="0.25" header="0.5" footer="0.5"/>
  <pageSetup scale="73" orientation="landscape" r:id="rId1"/>
  <headerFooter scaleWithDoc="0"/>
  <colBreaks count="1" manualBreakCount="1">
    <brk id="15" max="1048575" man="1"/>
  </col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51"/>
  <sheetViews>
    <sheetView view="pageBreakPreview" topLeftCell="A19" zoomScale="80" zoomScaleNormal="100" zoomScaleSheetLayoutView="80" workbookViewId="0">
      <selection activeCell="A33" sqref="A33:XFD33"/>
    </sheetView>
  </sheetViews>
  <sheetFormatPr defaultColWidth="9.109375" defaultRowHeight="13.2" x14ac:dyDescent="0.25"/>
  <cols>
    <col min="1" max="1" width="6" style="143" customWidth="1"/>
    <col min="2" max="2" width="23.6640625" style="143" customWidth="1"/>
    <col min="3" max="3" width="9.33203125" style="143" customWidth="1"/>
    <col min="4" max="4" width="12" style="143" bestFit="1" customWidth="1"/>
    <col min="5" max="5" width="9.5546875" style="143" customWidth="1"/>
    <col min="6" max="6" width="6" style="143" customWidth="1"/>
    <col min="7" max="7" width="23.6640625" style="143" customWidth="1"/>
    <col min="8" max="8" width="9.33203125" style="143" customWidth="1"/>
    <col min="9" max="9" width="12" style="143" bestFit="1" customWidth="1"/>
    <col min="10" max="10" width="9.5546875" style="143" customWidth="1"/>
    <col min="11" max="11" width="6" style="143" customWidth="1"/>
    <col min="12" max="12" width="23.6640625" style="143" customWidth="1"/>
    <col min="13" max="13" width="9.33203125" style="143" customWidth="1"/>
    <col min="14" max="14" width="12" style="143" bestFit="1" customWidth="1"/>
    <col min="15" max="15" width="9.5546875" style="143" customWidth="1"/>
    <col min="16" max="16" width="13.109375" style="143" bestFit="1" customWidth="1"/>
    <col min="17" max="17" width="9.109375" style="183"/>
    <col min="18" max="18" width="9.109375" style="186"/>
    <col min="19" max="16384" width="9.109375" style="143"/>
  </cols>
  <sheetData>
    <row r="1" spans="1:19" s="141" customFormat="1" ht="22.8" x14ac:dyDescent="0.4">
      <c r="A1" s="528" t="s">
        <v>43</v>
      </c>
      <c r="B1" s="528"/>
      <c r="C1" s="529" t="s">
        <v>182</v>
      </c>
      <c r="D1" s="529"/>
      <c r="E1" s="529"/>
      <c r="F1" s="529"/>
      <c r="G1" s="529"/>
      <c r="H1" s="529"/>
      <c r="K1" s="142"/>
      <c r="L1" s="199"/>
      <c r="M1" s="530"/>
      <c r="N1" s="530"/>
      <c r="O1" s="530"/>
      <c r="Q1" s="268"/>
      <c r="R1" s="266"/>
    </row>
    <row r="2" spans="1:19" ht="13.8" x14ac:dyDescent="0.3">
      <c r="K2" s="144"/>
      <c r="L2" s="145"/>
      <c r="M2" s="146"/>
      <c r="N2" s="145"/>
      <c r="O2" s="144"/>
    </row>
    <row r="3" spans="1:19" ht="24.6" x14ac:dyDescent="0.4">
      <c r="A3" s="531" t="s">
        <v>0</v>
      </c>
      <c r="B3" s="522"/>
      <c r="C3" s="147" t="s">
        <v>91</v>
      </c>
      <c r="D3" s="148"/>
      <c r="E3" s="148"/>
      <c r="F3" s="148"/>
      <c r="G3" s="148"/>
      <c r="H3" s="149"/>
      <c r="I3" s="149"/>
      <c r="J3" s="149"/>
      <c r="K3" s="144"/>
      <c r="L3" s="145"/>
      <c r="M3" s="146"/>
      <c r="N3" s="145"/>
      <c r="O3" s="150"/>
    </row>
    <row r="4" spans="1:19" ht="16.2" thickBot="1" x14ac:dyDescent="0.3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4"/>
      <c r="L4" s="145"/>
      <c r="M4" s="146"/>
      <c r="N4" s="145"/>
      <c r="O4" s="150"/>
    </row>
    <row r="5" spans="1:19" ht="16.2" thickBot="1" x14ac:dyDescent="0.35">
      <c r="A5" s="522" t="s">
        <v>1</v>
      </c>
      <c r="B5" s="523"/>
      <c r="C5" s="151">
        <v>8</v>
      </c>
      <c r="D5" s="149"/>
      <c r="E5" s="149"/>
      <c r="F5" s="149"/>
      <c r="G5" s="149"/>
      <c r="H5" s="149"/>
      <c r="I5" s="149"/>
      <c r="J5" s="149"/>
      <c r="K5" s="152"/>
      <c r="L5" s="145"/>
      <c r="M5" s="146"/>
      <c r="N5" s="145"/>
      <c r="O5" s="150"/>
    </row>
    <row r="6" spans="1:19" ht="15.6" thickBot="1" x14ac:dyDescent="0.3">
      <c r="A6" s="522" t="s">
        <v>2</v>
      </c>
      <c r="B6" s="522"/>
      <c r="C6" s="29">
        <v>100</v>
      </c>
      <c r="D6" s="153" t="s">
        <v>3</v>
      </c>
      <c r="E6" s="514">
        <f>SUM(C5*C6)</f>
        <v>800</v>
      </c>
      <c r="F6" s="525"/>
      <c r="G6" s="158"/>
      <c r="H6" s="149"/>
      <c r="I6" s="216"/>
      <c r="J6" s="216"/>
      <c r="K6" s="217"/>
      <c r="L6" s="217"/>
      <c r="M6" s="217"/>
      <c r="N6" s="217"/>
      <c r="O6" s="217"/>
      <c r="P6" s="218"/>
      <c r="Q6" s="269"/>
      <c r="R6" s="207"/>
      <c r="S6" s="203"/>
    </row>
    <row r="7" spans="1:19" ht="15.6" thickBot="1" x14ac:dyDescent="0.3">
      <c r="A7" s="154"/>
      <c r="B7" s="154"/>
      <c r="C7" s="31"/>
      <c r="D7" s="153"/>
      <c r="E7" s="32"/>
      <c r="F7" s="155"/>
      <c r="G7" s="149"/>
      <c r="H7" s="149"/>
      <c r="I7" s="216"/>
      <c r="J7" s="216"/>
      <c r="K7" s="217"/>
      <c r="L7" s="217"/>
      <c r="M7" s="217"/>
      <c r="N7" s="217"/>
      <c r="O7" s="217"/>
      <c r="P7" s="218"/>
      <c r="Q7" s="269"/>
      <c r="R7" s="207"/>
      <c r="S7" s="203"/>
    </row>
    <row r="8" spans="1:19" ht="15.6" thickBot="1" x14ac:dyDescent="0.3">
      <c r="A8" s="522" t="s">
        <v>4</v>
      </c>
      <c r="B8" s="523"/>
      <c r="C8" s="156"/>
      <c r="D8" s="149"/>
      <c r="E8" s="524">
        <v>3000</v>
      </c>
      <c r="F8" s="525"/>
      <c r="G8" s="149"/>
      <c r="H8" s="149"/>
      <c r="I8" s="216"/>
      <c r="J8" s="216"/>
      <c r="K8" s="217"/>
      <c r="L8" s="220"/>
      <c r="M8" s="217"/>
      <c r="N8" s="217"/>
      <c r="O8" s="217"/>
      <c r="P8" s="218"/>
      <c r="Q8" s="269"/>
      <c r="R8" s="207"/>
      <c r="S8" s="203"/>
    </row>
    <row r="9" spans="1:19" ht="15.6" thickBot="1" x14ac:dyDescent="0.3">
      <c r="A9" s="154"/>
      <c r="B9" s="149"/>
      <c r="C9" s="149"/>
      <c r="D9" s="149"/>
      <c r="E9" s="149"/>
      <c r="F9" s="149"/>
      <c r="G9" s="149"/>
      <c r="H9" s="149"/>
      <c r="I9" s="216"/>
      <c r="J9" s="216"/>
      <c r="K9" s="217"/>
      <c r="L9" s="217"/>
      <c r="M9" s="217"/>
      <c r="N9" s="217"/>
      <c r="O9" s="217"/>
      <c r="P9" s="218"/>
      <c r="Q9" s="269"/>
      <c r="R9" s="207"/>
      <c r="S9" s="203"/>
    </row>
    <row r="10" spans="1:19" ht="15.6" thickBot="1" x14ac:dyDescent="0.3">
      <c r="A10" s="522" t="s">
        <v>5</v>
      </c>
      <c r="B10" s="523"/>
      <c r="C10" s="149"/>
      <c r="D10" s="149"/>
      <c r="E10" s="524">
        <f>E6+E8</f>
        <v>3800</v>
      </c>
      <c r="F10" s="525"/>
      <c r="G10" s="149"/>
      <c r="H10" s="149"/>
      <c r="I10" s="216"/>
      <c r="J10" s="216"/>
      <c r="K10" s="217"/>
      <c r="L10" s="217"/>
      <c r="M10" s="217"/>
      <c r="N10" s="217"/>
      <c r="O10" s="217"/>
      <c r="P10" s="218"/>
      <c r="Q10" s="269"/>
      <c r="R10" s="207"/>
      <c r="S10" s="203"/>
    </row>
    <row r="11" spans="1:19" ht="15.6" thickBot="1" x14ac:dyDescent="0.3">
      <c r="A11" s="154"/>
      <c r="B11" s="149"/>
      <c r="C11" s="149"/>
      <c r="D11" s="149"/>
      <c r="E11" s="149"/>
      <c r="F11" s="149"/>
      <c r="G11" s="149"/>
      <c r="H11" s="149"/>
      <c r="I11" s="216"/>
      <c r="J11" s="216"/>
      <c r="K11" s="217"/>
      <c r="L11" s="217"/>
      <c r="M11" s="217"/>
      <c r="N11" s="217"/>
      <c r="O11" s="217"/>
      <c r="P11" s="218"/>
      <c r="Q11" s="269"/>
      <c r="R11" s="207"/>
      <c r="S11" s="203"/>
    </row>
    <row r="12" spans="1:19" ht="15.6" thickBot="1" x14ac:dyDescent="0.3">
      <c r="A12" s="522" t="s">
        <v>6</v>
      </c>
      <c r="B12" s="523"/>
      <c r="C12" s="156">
        <v>0.06</v>
      </c>
      <c r="D12" s="149"/>
      <c r="E12" s="514">
        <f>E10*0.06</f>
        <v>228</v>
      </c>
      <c r="F12" s="521"/>
      <c r="G12" s="149"/>
      <c r="H12" s="149"/>
      <c r="I12" s="216"/>
      <c r="J12" s="216"/>
      <c r="K12" s="217"/>
      <c r="L12" s="217"/>
      <c r="M12" s="217"/>
      <c r="N12" s="217"/>
      <c r="O12" s="217"/>
      <c r="P12" s="218"/>
      <c r="Q12" s="269"/>
      <c r="R12" s="207"/>
      <c r="S12" s="203"/>
    </row>
    <row r="13" spans="1:19" ht="15.6" thickBot="1" x14ac:dyDescent="0.3">
      <c r="A13" s="154"/>
      <c r="B13" s="149"/>
      <c r="C13" s="149"/>
      <c r="D13" s="149"/>
      <c r="E13" s="158"/>
      <c r="F13" s="158"/>
      <c r="G13" s="149"/>
      <c r="H13" s="149"/>
      <c r="I13" s="216"/>
      <c r="J13" s="216"/>
      <c r="K13" s="217"/>
      <c r="L13" s="217"/>
      <c r="M13" s="217"/>
      <c r="N13" s="217"/>
      <c r="O13" s="217"/>
      <c r="P13" s="218"/>
      <c r="Q13" s="269"/>
      <c r="R13" s="207"/>
      <c r="S13" s="203"/>
    </row>
    <row r="14" spans="1:19" ht="15.6" thickBot="1" x14ac:dyDescent="0.3">
      <c r="A14" s="522" t="s">
        <v>7</v>
      </c>
      <c r="B14" s="523"/>
      <c r="C14" s="149"/>
      <c r="D14" s="149"/>
      <c r="E14" s="524">
        <f>E10-E12</f>
        <v>3572</v>
      </c>
      <c r="F14" s="525"/>
      <c r="G14" s="149"/>
      <c r="H14" s="149"/>
      <c r="I14" s="216"/>
      <c r="J14" s="216"/>
      <c r="K14" s="217"/>
      <c r="L14" s="217"/>
      <c r="M14" s="217"/>
      <c r="N14" s="217"/>
      <c r="O14" s="217"/>
      <c r="P14" s="218"/>
      <c r="Q14" s="269"/>
      <c r="R14" s="207"/>
      <c r="S14" s="203"/>
    </row>
    <row r="15" spans="1:19" ht="15" x14ac:dyDescent="0.25">
      <c r="A15" s="154"/>
      <c r="B15" s="149"/>
      <c r="C15" s="149"/>
      <c r="D15" s="149"/>
      <c r="E15" s="149"/>
      <c r="F15" s="149"/>
      <c r="G15" s="149"/>
      <c r="H15" s="149"/>
      <c r="I15" s="216"/>
      <c r="J15" s="216"/>
      <c r="K15" s="217"/>
      <c r="L15" s="217"/>
      <c r="M15" s="217"/>
      <c r="N15" s="217"/>
      <c r="O15" s="217"/>
      <c r="P15" s="218"/>
      <c r="Q15" s="269"/>
      <c r="R15" s="207"/>
      <c r="S15" s="203"/>
    </row>
    <row r="16" spans="1:19" ht="15" x14ac:dyDescent="0.25">
      <c r="A16" s="154"/>
      <c r="B16" s="154"/>
      <c r="C16" s="154"/>
      <c r="D16" s="154"/>
      <c r="E16" s="154"/>
      <c r="F16" s="154"/>
      <c r="G16" s="154"/>
      <c r="H16" s="154"/>
      <c r="I16" s="216"/>
      <c r="J16" s="216"/>
      <c r="K16" s="216"/>
      <c r="L16" s="216"/>
      <c r="M16" s="216"/>
      <c r="N16" s="216"/>
      <c r="O16" s="216"/>
      <c r="P16" s="218"/>
      <c r="Q16" s="269"/>
      <c r="R16" s="207"/>
      <c r="S16" s="203"/>
    </row>
    <row r="17" spans="1:19" ht="15" x14ac:dyDescent="0.25">
      <c r="A17" s="159" t="s">
        <v>33</v>
      </c>
      <c r="B17" s="149"/>
      <c r="C17" s="149"/>
      <c r="D17" s="149"/>
      <c r="E17" s="149"/>
      <c r="F17" s="159" t="s">
        <v>8</v>
      </c>
      <c r="G17" s="149"/>
      <c r="H17" s="149"/>
      <c r="I17" s="216"/>
      <c r="J17" s="216"/>
      <c r="K17" s="216" t="s">
        <v>9</v>
      </c>
      <c r="L17" s="216"/>
      <c r="M17" s="216"/>
      <c r="N17" s="216"/>
      <c r="O17" s="216"/>
      <c r="P17" s="218"/>
      <c r="Q17" s="269"/>
      <c r="R17" s="207"/>
      <c r="S17" s="203"/>
    </row>
    <row r="18" spans="1:19" s="455" customFormat="1" ht="17.399999999999999" x14ac:dyDescent="0.3">
      <c r="B18" s="455">
        <f>E14*0.4</f>
        <v>1428.8000000000002</v>
      </c>
      <c r="G18" s="455">
        <f>E14*0.2</f>
        <v>714.40000000000009</v>
      </c>
      <c r="I18" s="221"/>
      <c r="J18" s="221"/>
      <c r="K18" s="221"/>
      <c r="L18" s="221">
        <f>E14*0.4</f>
        <v>1428.8000000000002</v>
      </c>
      <c r="M18" s="221"/>
      <c r="N18" s="221"/>
      <c r="O18" s="221"/>
      <c r="P18" s="221">
        <f>SUM(A18:M18)</f>
        <v>3572.0000000000005</v>
      </c>
      <c r="Q18" s="456"/>
      <c r="R18" s="457"/>
      <c r="S18" s="459"/>
    </row>
    <row r="19" spans="1:19" ht="15" x14ac:dyDescent="0.25">
      <c r="A19" s="149"/>
      <c r="B19" s="149"/>
      <c r="C19" s="149"/>
      <c r="D19" s="149"/>
      <c r="E19" s="149"/>
      <c r="F19" s="149"/>
      <c r="G19" s="149"/>
      <c r="H19" s="149"/>
      <c r="I19" s="216"/>
      <c r="J19" s="216"/>
      <c r="K19" s="216"/>
      <c r="L19" s="216"/>
      <c r="M19" s="216"/>
      <c r="N19" s="216"/>
      <c r="O19" s="216"/>
      <c r="P19" s="218"/>
      <c r="Q19" s="269"/>
      <c r="R19" s="207"/>
      <c r="S19" s="203"/>
    </row>
    <row r="20" spans="1:19" s="162" customFormat="1" ht="30" x14ac:dyDescent="0.25">
      <c r="A20" s="160" t="s">
        <v>10</v>
      </c>
      <c r="B20" s="160" t="s">
        <v>11</v>
      </c>
      <c r="C20" s="160" t="s">
        <v>38</v>
      </c>
      <c r="D20" s="161" t="s">
        <v>13</v>
      </c>
      <c r="E20" s="160" t="s">
        <v>14</v>
      </c>
      <c r="F20" s="160" t="s">
        <v>10</v>
      </c>
      <c r="G20" s="160" t="s">
        <v>11</v>
      </c>
      <c r="H20" s="160" t="s">
        <v>12</v>
      </c>
      <c r="I20" s="222" t="s">
        <v>13</v>
      </c>
      <c r="J20" s="223" t="s">
        <v>14</v>
      </c>
      <c r="K20" s="223" t="s">
        <v>10</v>
      </c>
      <c r="L20" s="223" t="s">
        <v>11</v>
      </c>
      <c r="M20" s="223" t="s">
        <v>12</v>
      </c>
      <c r="N20" s="222" t="s">
        <v>13</v>
      </c>
      <c r="O20" s="223" t="s">
        <v>14</v>
      </c>
      <c r="P20" s="224"/>
      <c r="Q20" s="270"/>
      <c r="R20" s="208"/>
      <c r="S20" s="203"/>
    </row>
    <row r="21" spans="1:19" s="166" customFormat="1" ht="22.8" x14ac:dyDescent="0.25">
      <c r="A21" s="163">
        <v>1</v>
      </c>
      <c r="B21" s="453"/>
      <c r="C21" s="187"/>
      <c r="D21" s="194">
        <f>B18*0.4</f>
        <v>571.5200000000001</v>
      </c>
      <c r="E21" s="165"/>
      <c r="F21" s="163">
        <v>1</v>
      </c>
      <c r="G21" s="179"/>
      <c r="H21" s="202"/>
      <c r="I21" s="194">
        <f>G18*0.4</f>
        <v>285.76000000000005</v>
      </c>
      <c r="J21" s="225"/>
      <c r="K21" s="277">
        <v>1</v>
      </c>
      <c r="L21" s="226"/>
      <c r="M21" s="445"/>
      <c r="N21" s="194">
        <f>L18*0.4</f>
        <v>571.5200000000001</v>
      </c>
      <c r="O21" s="225"/>
      <c r="P21" s="227"/>
      <c r="Q21" s="271"/>
      <c r="R21" s="204"/>
      <c r="S21" s="203"/>
    </row>
    <row r="22" spans="1:19" s="166" customFormat="1" ht="22.8" x14ac:dyDescent="0.25">
      <c r="A22" s="188">
        <f>A21+1</f>
        <v>2</v>
      </c>
      <c r="B22" s="453"/>
      <c r="C22" s="182"/>
      <c r="D22" s="95">
        <f>B18*0.3</f>
        <v>428.64000000000004</v>
      </c>
      <c r="E22" s="189"/>
      <c r="F22" s="167">
        <v>2</v>
      </c>
      <c r="G22" s="173"/>
      <c r="H22" s="182"/>
      <c r="I22" s="95">
        <f>G18*0.3</f>
        <v>214.32000000000002</v>
      </c>
      <c r="J22" s="228"/>
      <c r="K22" s="278">
        <v>2</v>
      </c>
      <c r="L22" s="229"/>
      <c r="M22" s="446"/>
      <c r="N22" s="95">
        <f>L18*0.3</f>
        <v>428.64000000000004</v>
      </c>
      <c r="O22" s="228"/>
      <c r="P22" s="227"/>
      <c r="Q22" s="271"/>
      <c r="R22" s="204"/>
      <c r="S22" s="203"/>
    </row>
    <row r="23" spans="1:19" s="166" customFormat="1" ht="22.8" x14ac:dyDescent="0.25">
      <c r="A23" s="188">
        <f t="shared" ref="A23:A32" si="0">A22+1</f>
        <v>3</v>
      </c>
      <c r="B23" s="435"/>
      <c r="C23" s="190"/>
      <c r="D23" s="95">
        <f>B18*0.2</f>
        <v>285.76000000000005</v>
      </c>
      <c r="E23" s="191"/>
      <c r="F23" s="167">
        <v>3</v>
      </c>
      <c r="G23" s="173"/>
      <c r="H23" s="182"/>
      <c r="I23" s="95">
        <f>G18*0.2</f>
        <v>142.88000000000002</v>
      </c>
      <c r="J23" s="228"/>
      <c r="K23" s="278">
        <v>3</v>
      </c>
      <c r="L23" s="229"/>
      <c r="M23" s="229"/>
      <c r="N23" s="95">
        <f>L18*0.2</f>
        <v>285.76000000000005</v>
      </c>
      <c r="O23" s="228"/>
      <c r="P23" s="227"/>
      <c r="Q23" s="271"/>
      <c r="R23" s="204"/>
      <c r="S23" s="203"/>
    </row>
    <row r="24" spans="1:19" s="166" customFormat="1" ht="22.8" x14ac:dyDescent="0.25">
      <c r="A24" s="188">
        <f t="shared" si="0"/>
        <v>4</v>
      </c>
      <c r="B24" s="173"/>
      <c r="C24" s="190"/>
      <c r="D24" s="95">
        <f>B18*0.1</f>
        <v>142.88000000000002</v>
      </c>
      <c r="E24" s="192"/>
      <c r="F24" s="167">
        <v>4</v>
      </c>
      <c r="G24" s="173"/>
      <c r="H24" s="182"/>
      <c r="I24" s="95">
        <f>G18*0.1</f>
        <v>71.440000000000012</v>
      </c>
      <c r="J24" s="228"/>
      <c r="K24" s="278">
        <v>4</v>
      </c>
      <c r="L24" s="229"/>
      <c r="M24" s="229"/>
      <c r="N24" s="95">
        <f>L18*0.1</f>
        <v>142.88000000000002</v>
      </c>
      <c r="O24" s="228"/>
      <c r="P24" s="227"/>
      <c r="Q24" s="271"/>
      <c r="R24" s="204"/>
      <c r="S24" s="203"/>
    </row>
    <row r="25" spans="1:19" s="166" customFormat="1" ht="22.8" x14ac:dyDescent="0.25">
      <c r="A25" s="188">
        <f t="shared" si="0"/>
        <v>5</v>
      </c>
      <c r="B25" s="173"/>
      <c r="C25" s="190"/>
      <c r="D25" s="95"/>
      <c r="E25" s="193"/>
      <c r="F25" s="167">
        <v>5</v>
      </c>
      <c r="G25" s="173"/>
      <c r="H25" s="182"/>
      <c r="I25" s="95"/>
      <c r="J25" s="228"/>
      <c r="K25" s="278">
        <v>5</v>
      </c>
      <c r="L25" s="229"/>
      <c r="M25" s="229"/>
      <c r="N25" s="95"/>
      <c r="O25" s="228"/>
      <c r="P25" s="227"/>
      <c r="Q25" s="271"/>
      <c r="R25" s="204"/>
      <c r="S25" s="203"/>
    </row>
    <row r="26" spans="1:19" s="166" customFormat="1" ht="22.8" x14ac:dyDescent="0.25">
      <c r="A26" s="188">
        <f t="shared" si="0"/>
        <v>6</v>
      </c>
      <c r="B26" s="179"/>
      <c r="C26" s="190"/>
      <c r="D26" s="95"/>
      <c r="E26" s="170"/>
      <c r="F26" s="167">
        <v>6</v>
      </c>
      <c r="G26" s="173"/>
      <c r="H26" s="182"/>
      <c r="I26" s="95"/>
      <c r="J26" s="228"/>
      <c r="K26" s="278">
        <v>6</v>
      </c>
      <c r="L26" s="229"/>
      <c r="M26" s="229"/>
      <c r="N26" s="95"/>
      <c r="O26" s="228"/>
      <c r="P26" s="227"/>
      <c r="Q26" s="271"/>
      <c r="R26" s="204"/>
      <c r="S26" s="203"/>
    </row>
    <row r="27" spans="1:19" s="166" customFormat="1" ht="22.8" x14ac:dyDescent="0.25">
      <c r="A27" s="188">
        <f t="shared" si="0"/>
        <v>7</v>
      </c>
      <c r="B27" s="173"/>
      <c r="C27" s="190"/>
      <c r="D27" s="95"/>
      <c r="E27" s="170"/>
      <c r="F27" s="167">
        <v>7</v>
      </c>
      <c r="G27" s="173"/>
      <c r="H27" s="173"/>
      <c r="I27" s="95"/>
      <c r="J27" s="228"/>
      <c r="K27" s="278">
        <v>7</v>
      </c>
      <c r="L27" s="229"/>
      <c r="M27" s="229"/>
      <c r="N27" s="95"/>
      <c r="O27" s="228"/>
      <c r="P27" s="227"/>
      <c r="Q27" s="271"/>
      <c r="R27" s="204"/>
      <c r="S27" s="203"/>
    </row>
    <row r="28" spans="1:19" s="166" customFormat="1" ht="22.8" x14ac:dyDescent="0.25">
      <c r="A28" s="188">
        <f t="shared" si="0"/>
        <v>8</v>
      </c>
      <c r="B28" s="173"/>
      <c r="C28" s="190"/>
      <c r="D28" s="95"/>
      <c r="E28" s="170"/>
      <c r="F28" s="167">
        <v>8</v>
      </c>
      <c r="G28" s="176"/>
      <c r="H28" s="176"/>
      <c r="I28" s="198"/>
      <c r="J28" s="228"/>
      <c r="K28" s="278">
        <v>8</v>
      </c>
      <c r="L28" s="230"/>
      <c r="M28" s="230"/>
      <c r="N28" s="198"/>
      <c r="O28" s="228"/>
      <c r="P28" s="227"/>
      <c r="Q28" s="271"/>
      <c r="R28" s="204"/>
      <c r="S28" s="203"/>
    </row>
    <row r="29" spans="1:19" s="166" customFormat="1" ht="22.8" x14ac:dyDescent="0.25">
      <c r="A29" s="188">
        <f t="shared" si="0"/>
        <v>9</v>
      </c>
      <c r="B29" s="173"/>
      <c r="C29" s="190"/>
      <c r="D29" s="195"/>
      <c r="E29" s="170"/>
      <c r="F29" s="167">
        <v>9</v>
      </c>
      <c r="G29" s="176"/>
      <c r="H29" s="176"/>
      <c r="I29" s="198"/>
      <c r="J29" s="228"/>
      <c r="K29" s="278">
        <v>9</v>
      </c>
      <c r="L29" s="230"/>
      <c r="M29" s="230"/>
      <c r="N29" s="198"/>
      <c r="O29" s="228"/>
      <c r="P29" s="227"/>
      <c r="Q29" s="271"/>
      <c r="R29" s="204"/>
      <c r="S29" s="203"/>
    </row>
    <row r="30" spans="1:19" s="166" customFormat="1" ht="22.8" x14ac:dyDescent="0.25">
      <c r="A30" s="188">
        <f t="shared" si="0"/>
        <v>10</v>
      </c>
      <c r="B30" s="173"/>
      <c r="C30" s="190"/>
      <c r="D30" s="196"/>
      <c r="E30" s="170"/>
      <c r="F30" s="167">
        <v>10</v>
      </c>
      <c r="G30" s="176"/>
      <c r="H30" s="176"/>
      <c r="I30" s="198"/>
      <c r="J30" s="228"/>
      <c r="K30" s="278">
        <v>10</v>
      </c>
      <c r="L30" s="230"/>
      <c r="M30" s="230"/>
      <c r="N30" s="198"/>
      <c r="O30" s="228"/>
      <c r="P30" s="227"/>
      <c r="Q30" s="271"/>
      <c r="R30" s="204"/>
      <c r="S30" s="203"/>
    </row>
    <row r="31" spans="1:19" s="166" customFormat="1" ht="22.8" x14ac:dyDescent="0.25">
      <c r="A31" s="188">
        <f t="shared" si="0"/>
        <v>11</v>
      </c>
      <c r="B31" s="174"/>
      <c r="C31" s="174"/>
      <c r="D31" s="175"/>
      <c r="E31" s="170"/>
      <c r="F31" s="167">
        <v>11</v>
      </c>
      <c r="G31" s="176"/>
      <c r="H31" s="176"/>
      <c r="I31" s="198"/>
      <c r="J31" s="228"/>
      <c r="K31" s="278">
        <v>11</v>
      </c>
      <c r="L31" s="230"/>
      <c r="M31" s="230"/>
      <c r="N31" s="198"/>
      <c r="O31" s="228"/>
      <c r="P31" s="227"/>
      <c r="Q31" s="271"/>
      <c r="R31" s="204"/>
      <c r="S31" s="203"/>
    </row>
    <row r="32" spans="1:19" s="166" customFormat="1" ht="22.8" x14ac:dyDescent="0.25">
      <c r="A32" s="188">
        <f t="shared" si="0"/>
        <v>12</v>
      </c>
      <c r="B32" s="174"/>
      <c r="C32" s="174"/>
      <c r="D32" s="175"/>
      <c r="E32" s="170"/>
      <c r="F32" s="167">
        <v>12</v>
      </c>
      <c r="G32" s="176"/>
      <c r="H32" s="176"/>
      <c r="I32" s="198"/>
      <c r="J32" s="228"/>
      <c r="K32" s="278">
        <v>12</v>
      </c>
      <c r="L32" s="230"/>
      <c r="M32" s="230"/>
      <c r="N32" s="198"/>
      <c r="O32" s="228"/>
      <c r="P32" s="227"/>
      <c r="Q32" s="271"/>
      <c r="R32" s="204"/>
      <c r="S32" s="203"/>
    </row>
    <row r="33" spans="1:19" s="459" customFormat="1" ht="12.75" customHeight="1" x14ac:dyDescent="0.25">
      <c r="D33" s="459">
        <f>SUM(D21:D32)</f>
        <v>1428.8000000000002</v>
      </c>
      <c r="I33" s="218">
        <f>SUM(I21:I32)</f>
        <v>714.40000000000009</v>
      </c>
      <c r="J33" s="218"/>
      <c r="K33" s="218"/>
      <c r="L33" s="218"/>
      <c r="M33" s="218"/>
      <c r="N33" s="218">
        <f>SUM(N21:N32)</f>
        <v>1428.8000000000002</v>
      </c>
      <c r="O33" s="218"/>
      <c r="P33" s="218">
        <f>SUM(D33:N33)</f>
        <v>3572.0000000000005</v>
      </c>
      <c r="Q33" s="219"/>
      <c r="R33" s="462"/>
    </row>
    <row r="34" spans="1:19" ht="12.75" customHeight="1" x14ac:dyDescent="0.25">
      <c r="A34" s="177"/>
      <c r="B34" s="177"/>
      <c r="C34" s="177"/>
      <c r="D34" s="184"/>
      <c r="E34" s="177"/>
      <c r="F34" s="177"/>
      <c r="G34" s="177"/>
      <c r="H34" s="177"/>
      <c r="I34" s="218"/>
      <c r="J34" s="218"/>
      <c r="K34" s="218"/>
      <c r="L34" s="218"/>
      <c r="M34" s="218"/>
      <c r="N34" s="218"/>
      <c r="O34" s="218"/>
      <c r="P34" s="218"/>
      <c r="Q34" s="269"/>
      <c r="R34" s="207"/>
      <c r="S34" s="203"/>
    </row>
    <row r="35" spans="1:19" ht="12.75" customHeight="1" x14ac:dyDescent="0.25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18"/>
      <c r="Q35" s="269"/>
      <c r="R35" s="207"/>
      <c r="S35" s="203"/>
    </row>
    <row r="36" spans="1:19" ht="12.75" customHeight="1" x14ac:dyDescent="0.25">
      <c r="A36" s="519" t="s">
        <v>105</v>
      </c>
      <c r="B36" s="519"/>
      <c r="C36" s="519"/>
      <c r="D36" s="519"/>
      <c r="E36" s="519"/>
      <c r="F36" s="519"/>
      <c r="G36" s="519"/>
      <c r="H36" s="519"/>
      <c r="I36" s="520"/>
      <c r="J36" s="520"/>
      <c r="K36" s="520"/>
      <c r="L36" s="520"/>
      <c r="M36" s="520"/>
      <c r="N36" s="520"/>
      <c r="O36" s="520"/>
      <c r="P36" s="218"/>
      <c r="Q36" s="269"/>
      <c r="R36" s="207"/>
      <c r="S36" s="203"/>
    </row>
    <row r="37" spans="1:19" ht="12.75" customHeight="1" x14ac:dyDescent="0.25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18"/>
      <c r="Q37" s="269"/>
      <c r="R37" s="207"/>
      <c r="S37" s="203"/>
    </row>
    <row r="38" spans="1:19" ht="12.75" customHeight="1" x14ac:dyDescent="0.25">
      <c r="A38" s="516" t="s">
        <v>106</v>
      </c>
      <c r="B38" s="516"/>
      <c r="C38" s="516"/>
      <c r="D38" s="516"/>
      <c r="E38" s="516"/>
      <c r="F38" s="516"/>
      <c r="G38" s="516"/>
      <c r="H38" s="516"/>
      <c r="I38" s="517"/>
      <c r="J38" s="517"/>
      <c r="K38" s="517"/>
      <c r="L38" s="517"/>
      <c r="M38" s="517"/>
      <c r="N38" s="517"/>
      <c r="O38" s="517"/>
      <c r="P38" s="218"/>
      <c r="Q38" s="269"/>
      <c r="R38" s="207"/>
      <c r="S38" s="203"/>
    </row>
    <row r="39" spans="1:19" x14ac:dyDescent="0.25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18"/>
      <c r="Q39" s="269"/>
      <c r="R39" s="207"/>
      <c r="S39" s="203"/>
    </row>
    <row r="40" spans="1:19" x14ac:dyDescent="0.25">
      <c r="I40" s="218"/>
      <c r="J40" s="218"/>
      <c r="K40" s="218"/>
      <c r="L40" s="218"/>
      <c r="M40" s="218"/>
      <c r="N40" s="218"/>
      <c r="O40" s="218"/>
      <c r="P40" s="218"/>
      <c r="Q40" s="269"/>
      <c r="R40" s="207"/>
      <c r="S40" s="203"/>
    </row>
    <row r="41" spans="1:19" x14ac:dyDescent="0.25">
      <c r="I41" s="218"/>
      <c r="J41" s="218"/>
      <c r="K41" s="218"/>
      <c r="L41" s="218"/>
      <c r="M41" s="218"/>
      <c r="N41" s="218"/>
      <c r="O41" s="218"/>
      <c r="P41" s="218"/>
      <c r="Q41" s="269"/>
      <c r="R41" s="207"/>
      <c r="S41" s="203"/>
    </row>
    <row r="42" spans="1:19" x14ac:dyDescent="0.25">
      <c r="I42" s="218"/>
      <c r="J42" s="218"/>
      <c r="K42" s="218"/>
      <c r="L42" s="218"/>
      <c r="M42" s="218"/>
      <c r="N42" s="218"/>
      <c r="O42" s="218"/>
      <c r="P42" s="218"/>
      <c r="Q42" s="269"/>
      <c r="R42" s="207"/>
      <c r="S42" s="203"/>
    </row>
    <row r="43" spans="1:19" x14ac:dyDescent="0.25">
      <c r="I43" s="218"/>
      <c r="J43" s="218"/>
      <c r="K43" s="218"/>
      <c r="L43" s="218"/>
      <c r="M43" s="218"/>
      <c r="N43" s="218"/>
      <c r="O43" s="218"/>
      <c r="P43" s="218"/>
      <c r="Q43" s="269"/>
      <c r="R43" s="207"/>
      <c r="S43" s="203"/>
    </row>
    <row r="44" spans="1:19" x14ac:dyDescent="0.25">
      <c r="I44" s="218"/>
      <c r="J44" s="218"/>
      <c r="K44" s="218"/>
      <c r="L44" s="218"/>
      <c r="M44" s="218"/>
      <c r="N44" s="218"/>
      <c r="O44" s="218"/>
      <c r="P44" s="218"/>
      <c r="Q44" s="269"/>
      <c r="R44" s="207"/>
      <c r="S44" s="203"/>
    </row>
    <row r="45" spans="1:19" x14ac:dyDescent="0.25">
      <c r="I45" s="218"/>
      <c r="J45" s="218"/>
      <c r="K45" s="218"/>
      <c r="L45" s="218"/>
      <c r="M45" s="218"/>
      <c r="N45" s="218"/>
      <c r="O45" s="218"/>
      <c r="P45" s="218"/>
      <c r="Q45" s="269"/>
      <c r="R45" s="207"/>
      <c r="S45" s="203"/>
    </row>
    <row r="46" spans="1:19" x14ac:dyDescent="0.25">
      <c r="I46" s="218"/>
      <c r="J46" s="218"/>
      <c r="K46" s="218"/>
      <c r="L46" s="218"/>
      <c r="M46" s="218"/>
      <c r="N46" s="218"/>
      <c r="O46" s="218"/>
      <c r="P46" s="218"/>
      <c r="Q46" s="269"/>
      <c r="R46" s="207"/>
      <c r="S46" s="203"/>
    </row>
    <row r="47" spans="1:19" x14ac:dyDescent="0.25">
      <c r="I47" s="218"/>
      <c r="J47" s="218"/>
      <c r="K47" s="218"/>
      <c r="L47" s="218"/>
      <c r="M47" s="218"/>
      <c r="N47" s="218"/>
      <c r="O47" s="218"/>
      <c r="P47" s="218"/>
      <c r="Q47" s="269"/>
      <c r="R47" s="207"/>
      <c r="S47" s="203"/>
    </row>
    <row r="48" spans="1:19" x14ac:dyDescent="0.25">
      <c r="I48" s="218"/>
      <c r="J48" s="218"/>
      <c r="K48" s="218"/>
      <c r="L48" s="218"/>
      <c r="M48" s="218"/>
      <c r="N48" s="218"/>
      <c r="O48" s="218"/>
      <c r="P48" s="218"/>
      <c r="Q48" s="269"/>
      <c r="R48" s="207"/>
      <c r="S48" s="203"/>
    </row>
    <row r="49" spans="9:19" x14ac:dyDescent="0.25">
      <c r="I49" s="218"/>
      <c r="J49" s="218"/>
      <c r="K49" s="218"/>
      <c r="L49" s="218"/>
      <c r="M49" s="218"/>
      <c r="N49" s="218"/>
      <c r="O49" s="218"/>
      <c r="P49" s="218"/>
      <c r="Q49" s="269"/>
      <c r="R49" s="207"/>
      <c r="S49" s="203"/>
    </row>
    <row r="50" spans="9:19" x14ac:dyDescent="0.25">
      <c r="I50" s="218"/>
      <c r="J50" s="218"/>
      <c r="K50" s="218"/>
      <c r="L50" s="218"/>
      <c r="M50" s="218"/>
      <c r="N50" s="218"/>
      <c r="O50" s="218"/>
      <c r="P50" s="218"/>
      <c r="Q50" s="269"/>
      <c r="R50" s="207"/>
      <c r="S50" s="203"/>
    </row>
    <row r="51" spans="9:19" x14ac:dyDescent="0.25">
      <c r="I51" s="219"/>
      <c r="J51" s="219"/>
      <c r="K51" s="219"/>
      <c r="L51" s="219"/>
      <c r="M51" s="219"/>
      <c r="N51" s="219"/>
      <c r="O51" s="219"/>
      <c r="P51" s="219"/>
      <c r="Q51" s="269"/>
    </row>
  </sheetData>
  <mergeCells count="20">
    <mergeCell ref="A6:B6"/>
    <mergeCell ref="E6:F6"/>
    <mergeCell ref="A1:B1"/>
    <mergeCell ref="C1:H1"/>
    <mergeCell ref="M1:O1"/>
    <mergeCell ref="A3:B3"/>
    <mergeCell ref="A5:B5"/>
    <mergeCell ref="A8:B8"/>
    <mergeCell ref="E8:F8"/>
    <mergeCell ref="A10:B10"/>
    <mergeCell ref="E10:F10"/>
    <mergeCell ref="A12:B12"/>
    <mergeCell ref="E12:F12"/>
    <mergeCell ref="A39:O39"/>
    <mergeCell ref="A14:B14"/>
    <mergeCell ref="E14:F14"/>
    <mergeCell ref="A35:O35"/>
    <mergeCell ref="A36:O36"/>
    <mergeCell ref="A37:O37"/>
    <mergeCell ref="A38:O38"/>
  </mergeCells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2:AD149"/>
  <sheetViews>
    <sheetView view="pageBreakPreview" zoomScale="80" zoomScaleNormal="100" zoomScaleSheetLayoutView="80" zoomScalePageLayoutView="50" workbookViewId="0">
      <selection activeCell="B4" sqref="B4"/>
    </sheetView>
  </sheetViews>
  <sheetFormatPr defaultColWidth="9.109375" defaultRowHeight="14.4" x14ac:dyDescent="0.25"/>
  <cols>
    <col min="1" max="1" width="3" style="465" customWidth="1"/>
    <col min="2" max="2" width="27.6640625" style="466" customWidth="1"/>
    <col min="3" max="3" width="7.109375" style="467" customWidth="1"/>
    <col min="4" max="4" width="9.88671875" style="468" customWidth="1"/>
    <col min="5" max="6" width="2" style="465" customWidth="1"/>
    <col min="7" max="7" width="3" style="483" customWidth="1"/>
    <col min="8" max="8" width="27.6640625" style="483" customWidth="1"/>
    <col min="9" max="9" width="7.109375" style="483" customWidth="1"/>
    <col min="10" max="10" width="9.88671875" style="483" customWidth="1"/>
    <col min="11" max="11" width="2" style="465" customWidth="1"/>
    <col min="12" max="12" width="2" style="483" customWidth="1"/>
    <col min="13" max="13" width="3" style="465" customWidth="1"/>
    <col min="14" max="14" width="27.6640625" style="466" customWidth="1"/>
    <col min="15" max="15" width="7.109375" style="467" customWidth="1"/>
    <col min="16" max="16" width="9.88671875" style="468" customWidth="1"/>
    <col min="17" max="18" width="2" style="465" customWidth="1"/>
    <col min="19" max="19" width="3" style="465" customWidth="1"/>
    <col min="20" max="20" width="27.6640625" style="465" customWidth="1"/>
    <col min="21" max="21" width="7.109375" style="465" customWidth="1"/>
    <col min="22" max="22" width="9.88671875" style="465" customWidth="1"/>
    <col min="23" max="16384" width="9.109375" style="465"/>
  </cols>
  <sheetData>
    <row r="2" spans="1:22" x14ac:dyDescent="0.25">
      <c r="G2" s="465"/>
      <c r="H2" s="465"/>
      <c r="I2" s="465"/>
      <c r="J2" s="465"/>
      <c r="L2" s="465"/>
    </row>
    <row r="3" spans="1:22" x14ac:dyDescent="0.25">
      <c r="A3" s="471" t="s">
        <v>111</v>
      </c>
      <c r="C3" s="472" t="s">
        <v>38</v>
      </c>
      <c r="D3" s="473" t="s">
        <v>40</v>
      </c>
      <c r="E3" s="471"/>
      <c r="F3" s="471"/>
      <c r="G3" s="471" t="s">
        <v>46</v>
      </c>
      <c r="H3" s="466"/>
      <c r="I3" s="472" t="s">
        <v>38</v>
      </c>
      <c r="J3" s="473" t="s">
        <v>40</v>
      </c>
      <c r="L3" s="465"/>
      <c r="M3" s="475" t="s">
        <v>60</v>
      </c>
      <c r="N3" s="465"/>
      <c r="O3" s="474" t="s">
        <v>12</v>
      </c>
      <c r="P3" s="473" t="s">
        <v>40</v>
      </c>
      <c r="S3" s="471" t="s">
        <v>121</v>
      </c>
      <c r="T3" s="466"/>
      <c r="U3" s="474" t="s">
        <v>12</v>
      </c>
      <c r="V3" s="473" t="s">
        <v>40</v>
      </c>
    </row>
    <row r="4" spans="1:22" x14ac:dyDescent="0.25">
      <c r="A4" s="477">
        <f>Bareback!A21</f>
        <v>1</v>
      </c>
      <c r="B4" s="466" t="str">
        <f>Bareback!B21</f>
        <v>Earl Tsosie Jr. - Indian Wells, AZ</v>
      </c>
      <c r="C4" s="467">
        <f>Bareback!C21</f>
        <v>82</v>
      </c>
      <c r="D4" s="478">
        <f>Bareback!D21</f>
        <v>692.40399999999988</v>
      </c>
      <c r="G4" s="477">
        <f>'Saddle Bronc'!A21</f>
        <v>1</v>
      </c>
      <c r="H4" s="466" t="str">
        <f>'Saddle Bronc'!B21</f>
        <v>Cole Elshere, Faith, SD</v>
      </c>
      <c r="I4" s="467">
        <f>'Saddle Bronc'!C21</f>
        <v>75</v>
      </c>
      <c r="J4" s="478">
        <f>'Saddle Bronc'!D21</f>
        <v>1433.876</v>
      </c>
      <c r="L4" s="465"/>
      <c r="M4" s="469">
        <f>'TR Heeler'!A21</f>
        <v>1</v>
      </c>
      <c r="N4" s="479" t="str">
        <f>'TR Heeler'!B21</f>
        <v>Denton Begay</v>
      </c>
      <c r="O4" s="470">
        <f>'TR Heeler'!C21</f>
        <v>4.34</v>
      </c>
      <c r="P4" s="478">
        <f>'TR Heeler'!D21</f>
        <v>2105.788</v>
      </c>
      <c r="S4" s="465">
        <f>'Sr. Breakaway'!A21</f>
        <v>1</v>
      </c>
      <c r="T4" s="466">
        <f>'Sr. Breakaway'!B21</f>
        <v>0</v>
      </c>
      <c r="U4" s="470">
        <f>'Sr. Breakaway'!C21</f>
        <v>0</v>
      </c>
      <c r="V4" s="478">
        <f>'Sr. Breakaway'!D21</f>
        <v>1112.2080000000001</v>
      </c>
    </row>
    <row r="5" spans="1:22" x14ac:dyDescent="0.25">
      <c r="A5" s="477">
        <f>Bareback!A22</f>
        <v>2</v>
      </c>
      <c r="B5" s="466" t="str">
        <f>Bareback!B22</f>
        <v>Whystle Joe - Round Rock, AZ</v>
      </c>
      <c r="C5" s="467">
        <f>Bareback!C22</f>
        <v>78</v>
      </c>
      <c r="D5" s="478">
        <f>Bareback!D22</f>
        <v>573.024</v>
      </c>
      <c r="G5" s="477">
        <f>'Saddle Bronc'!A22</f>
        <v>2</v>
      </c>
      <c r="H5" s="466" t="str">
        <f>'Saddle Bronc'!B22</f>
        <v>Jacob T Yazzie - Houck, AZ</v>
      </c>
      <c r="I5" s="467">
        <f>'Saddle Bronc'!C22</f>
        <v>73</v>
      </c>
      <c r="J5" s="478">
        <f>'Saddle Bronc'!D22</f>
        <v>1186.6560000000002</v>
      </c>
      <c r="L5" s="465"/>
      <c r="M5" s="469">
        <f>'TR Heeler'!A22</f>
        <v>2</v>
      </c>
      <c r="N5" s="479" t="str">
        <f>'TR Heeler'!B22</f>
        <v>Hank Benally</v>
      </c>
      <c r="O5" s="470">
        <f>'TR Heeler'!C22</f>
        <v>4.43</v>
      </c>
      <c r="P5" s="478">
        <f>'TR Heeler'!D22</f>
        <v>1831.1200000000001</v>
      </c>
      <c r="S5" s="465">
        <f>'Sr. Breakaway'!A22</f>
        <v>2</v>
      </c>
      <c r="T5" s="466">
        <f>'Sr. Breakaway'!B22</f>
        <v>0</v>
      </c>
      <c r="U5" s="470">
        <f>'Sr. Breakaway'!C22</f>
        <v>0</v>
      </c>
      <c r="V5" s="478">
        <f>'Sr. Breakaway'!D22</f>
        <v>920.44799999999998</v>
      </c>
    </row>
    <row r="6" spans="1:22" x14ac:dyDescent="0.25">
      <c r="A6" s="477">
        <f>Bareback!A23</f>
        <v>3</v>
      </c>
      <c r="B6" s="466" t="str">
        <f>Bareback!B23</f>
        <v>Cam Bruised Head - Standoff, AB</v>
      </c>
      <c r="C6" s="467">
        <f>Bareback!C23</f>
        <v>76</v>
      </c>
      <c r="D6" s="478">
        <f>Bareback!D23</f>
        <v>453.64400000000001</v>
      </c>
      <c r="G6" s="477">
        <f>'Saddle Bronc'!A23</f>
        <v>3</v>
      </c>
      <c r="H6" s="466" t="str">
        <f>'Saddle Bronc'!B23</f>
        <v>Malcolm Heathershaw - Quinn, SD</v>
      </c>
      <c r="I6" s="467">
        <f>'Saddle Bronc'!C23</f>
        <v>69</v>
      </c>
      <c r="J6" s="478">
        <f>'Saddle Bronc'!D23</f>
        <v>815.83</v>
      </c>
      <c r="L6" s="465"/>
      <c r="M6" s="469">
        <f>'TR Heeler'!A23</f>
        <v>3</v>
      </c>
      <c r="N6" s="479" t="str">
        <f>'TR Heeler'!B23</f>
        <v>Colten Fisher</v>
      </c>
      <c r="O6" s="470">
        <f>'TR Heeler'!C23</f>
        <v>5.2</v>
      </c>
      <c r="P6" s="478">
        <f>'TR Heeler'!D23</f>
        <v>1556.4520000000002</v>
      </c>
      <c r="S6" s="465">
        <f>'Sr. Breakaway'!A23</f>
        <v>3</v>
      </c>
      <c r="T6" s="466">
        <f>'Sr. Breakaway'!B23</f>
        <v>0</v>
      </c>
      <c r="U6" s="470">
        <f>'Sr. Breakaway'!C23</f>
        <v>0</v>
      </c>
      <c r="V6" s="478">
        <f>'Sr. Breakaway'!D23</f>
        <v>728.6880000000001</v>
      </c>
    </row>
    <row r="7" spans="1:22" x14ac:dyDescent="0.25">
      <c r="A7" s="477">
        <f>Bareback!A24</f>
        <v>4</v>
      </c>
      <c r="B7" s="466" t="str">
        <f>Bareback!B24</f>
        <v>Tom Chee - Newcomb, NM</v>
      </c>
      <c r="C7" s="467">
        <f>Bareback!C24</f>
        <v>75</v>
      </c>
      <c r="D7" s="478">
        <f>Bareback!D24</f>
        <v>334.26400000000001</v>
      </c>
      <c r="G7" s="477">
        <f>'Saddle Bronc'!A24</f>
        <v>4</v>
      </c>
      <c r="H7" s="466" t="str">
        <f>'Saddle Bronc'!B24</f>
        <v>Cash Wilson, Wall, SD</v>
      </c>
      <c r="I7" s="467">
        <f>'Saddle Bronc'!C24</f>
        <v>69</v>
      </c>
      <c r="J7" s="478">
        <f>'Saddle Bronc'!D24</f>
        <v>815.83</v>
      </c>
      <c r="L7" s="465"/>
      <c r="M7" s="469">
        <f>'TR Heeler'!A24</f>
        <v>4</v>
      </c>
      <c r="N7" s="479" t="str">
        <f>'TR Heeler'!B24</f>
        <v>Cody Lansing</v>
      </c>
      <c r="O7" s="470">
        <f>'TR Heeler'!C24</f>
        <v>5.22</v>
      </c>
      <c r="P7" s="478">
        <f>'TR Heeler'!D24</f>
        <v>1281.7840000000001</v>
      </c>
      <c r="S7" s="465">
        <f>'Sr. Breakaway'!A24</f>
        <v>4</v>
      </c>
      <c r="T7" s="466">
        <f>'Sr. Breakaway'!B24</f>
        <v>0</v>
      </c>
      <c r="U7" s="470">
        <f>'Sr. Breakaway'!C24</f>
        <v>0</v>
      </c>
      <c r="V7" s="478">
        <f>'Sr. Breakaway'!D24</f>
        <v>536.92800000000011</v>
      </c>
    </row>
    <row r="8" spans="1:22" x14ac:dyDescent="0.25">
      <c r="A8" s="477">
        <f>Bareback!A25</f>
        <v>5</v>
      </c>
      <c r="B8" s="466" t="str">
        <f>Bareback!B25</f>
        <v>Kyle Charley - Lukachukai, AZ</v>
      </c>
      <c r="C8" s="467">
        <f>Bareback!C25</f>
        <v>73</v>
      </c>
      <c r="D8" s="478">
        <f>Bareback!D25</f>
        <v>214.88399999999999</v>
      </c>
      <c r="G8" s="477">
        <f>'Saddle Bronc'!A25</f>
        <v>5</v>
      </c>
      <c r="H8" s="466" t="str">
        <f>'Saddle Bronc'!B25</f>
        <v>Phillip Whiteman - Busby, MT</v>
      </c>
      <c r="I8" s="467">
        <f>'Saddle Bronc'!C25</f>
        <v>66</v>
      </c>
      <c r="J8" s="478">
        <f>'Saddle Bronc'!D25</f>
        <v>346.11</v>
      </c>
      <c r="L8" s="465"/>
      <c r="M8" s="469">
        <f>'TR Heeler'!A25</f>
        <v>5</v>
      </c>
      <c r="N8" s="479" t="str">
        <f>'TR Heeler'!B25</f>
        <v>Alfred Armajo Jr</v>
      </c>
      <c r="O8" s="470">
        <f>'TR Heeler'!C25</f>
        <v>5.41</v>
      </c>
      <c r="P8" s="478">
        <f>'TR Heeler'!D25</f>
        <v>1007.1160000000001</v>
      </c>
      <c r="S8" s="465">
        <f>'Sr. Breakaway'!A25</f>
        <v>5</v>
      </c>
      <c r="T8" s="466">
        <f>'Sr. Breakaway'!B25</f>
        <v>0</v>
      </c>
      <c r="U8" s="470">
        <f>'Sr. Breakaway'!C25</f>
        <v>0</v>
      </c>
      <c r="V8" s="478">
        <f>'Sr. Breakaway'!D25</f>
        <v>345.16800000000001</v>
      </c>
    </row>
    <row r="9" spans="1:22" x14ac:dyDescent="0.25">
      <c r="A9" s="477">
        <f>Bareback!A26</f>
        <v>6</v>
      </c>
      <c r="B9" s="466" t="str">
        <f>Bareback!B26</f>
        <v>Steven Dewolfe - Buffalo Gap, SD</v>
      </c>
      <c r="C9" s="467">
        <f>Bareback!C26</f>
        <v>72</v>
      </c>
      <c r="D9" s="478">
        <f>Bareback!D26</f>
        <v>119.38</v>
      </c>
      <c r="G9" s="477">
        <f>'Saddle Bronc'!A26</f>
        <v>6</v>
      </c>
      <c r="H9" s="466" t="str">
        <f>'Saddle Bronc'!B26</f>
        <v>Ridge Ward - Martin, SD</v>
      </c>
      <c r="I9" s="467">
        <f>'Saddle Bronc'!C26</f>
        <v>66</v>
      </c>
      <c r="J9" s="478">
        <f>'Saddle Bronc'!D26</f>
        <v>346.11</v>
      </c>
      <c r="L9" s="465"/>
      <c r="M9" s="469">
        <f>'TR Heeler'!A26</f>
        <v>6</v>
      </c>
      <c r="N9" s="479" t="str">
        <f>'TR Heeler'!B26</f>
        <v>Cody Lansing</v>
      </c>
      <c r="O9" s="470">
        <f>'TR Heeler'!C26</f>
        <v>5.42</v>
      </c>
      <c r="P9" s="478">
        <f>'TR Heeler'!D26</f>
        <v>732.44800000000009</v>
      </c>
      <c r="S9" s="465">
        <f>'Sr. Breakaway'!A26</f>
        <v>6</v>
      </c>
      <c r="T9" s="466">
        <f>'Sr. Breakaway'!B26</f>
        <v>0</v>
      </c>
      <c r="U9" s="470">
        <f>'Sr. Breakaway'!C26</f>
        <v>0</v>
      </c>
      <c r="V9" s="478">
        <f>'Sr. Breakaway'!D26</f>
        <v>191.76000000000002</v>
      </c>
    </row>
    <row r="10" spans="1:22" x14ac:dyDescent="0.25">
      <c r="G10" s="477"/>
      <c r="H10" s="466"/>
      <c r="I10" s="467"/>
      <c r="J10" s="478"/>
      <c r="L10" s="465"/>
      <c r="M10" s="469">
        <f>'TR Heeler'!A27</f>
        <v>7</v>
      </c>
      <c r="N10" s="479" t="str">
        <f>'TR Heeler'!B27</f>
        <v>Denton Begay</v>
      </c>
      <c r="O10" s="470">
        <f>'TR Heeler'!C27</f>
        <v>5.47</v>
      </c>
      <c r="P10" s="478">
        <f>'TR Heeler'!D27</f>
        <v>457.78000000000003</v>
      </c>
      <c r="T10" s="466"/>
      <c r="U10" s="470"/>
      <c r="V10" s="478"/>
    </row>
    <row r="11" spans="1:22" x14ac:dyDescent="0.25">
      <c r="A11" s="471" t="s">
        <v>112</v>
      </c>
      <c r="C11" s="472" t="s">
        <v>38</v>
      </c>
      <c r="D11" s="473" t="s">
        <v>40</v>
      </c>
      <c r="G11" s="471" t="s">
        <v>47</v>
      </c>
      <c r="H11" s="466"/>
      <c r="I11" s="472" t="s">
        <v>38</v>
      </c>
      <c r="J11" s="473" t="s">
        <v>40</v>
      </c>
      <c r="L11" s="465"/>
      <c r="M11" s="469">
        <f>'TR Heeler'!A28</f>
        <v>8</v>
      </c>
      <c r="N11" s="479" t="str">
        <f>'TR Heeler'!B28</f>
        <v>Elliot Gourneau</v>
      </c>
      <c r="O11" s="470">
        <f>'TR Heeler'!C28</f>
        <v>5.5</v>
      </c>
      <c r="P11" s="478">
        <f>'TR Heeler'!D28</f>
        <v>183.11200000000002</v>
      </c>
      <c r="S11" s="471" t="s">
        <v>122</v>
      </c>
      <c r="T11" s="466"/>
      <c r="U11" s="474" t="s">
        <v>12</v>
      </c>
      <c r="V11" s="473" t="s">
        <v>40</v>
      </c>
    </row>
    <row r="12" spans="1:22" x14ac:dyDescent="0.25">
      <c r="A12" s="477">
        <f>Bareback!F21</f>
        <v>1</v>
      </c>
      <c r="B12" s="466" t="str">
        <f>Bareback!G21</f>
        <v>Whystle Joe</v>
      </c>
      <c r="C12" s="467">
        <f>Bareback!H21</f>
        <v>84</v>
      </c>
      <c r="D12" s="478">
        <f>Bareback!I21</f>
        <v>477.52</v>
      </c>
      <c r="G12" s="477">
        <f>'Saddle Bronc'!F21</f>
        <v>1</v>
      </c>
      <c r="H12" s="466" t="str">
        <f>'Saddle Bronc'!G21</f>
        <v>Cole Elshere, Faith, SD</v>
      </c>
      <c r="I12" s="467">
        <f>'Saddle Bronc'!H21</f>
        <v>85</v>
      </c>
      <c r="J12" s="478">
        <f>'Saddle Bronc'!I21</f>
        <v>716.93799999999999</v>
      </c>
      <c r="L12" s="465"/>
      <c r="M12" s="469"/>
      <c r="N12" s="467"/>
      <c r="O12" s="470"/>
      <c r="P12" s="478"/>
      <c r="S12" s="465">
        <f>'Sr. Breakaway'!F21</f>
        <v>1</v>
      </c>
      <c r="T12" s="466">
        <f>'Sr. Breakaway'!G21</f>
        <v>0</v>
      </c>
      <c r="U12" s="470">
        <f>'Sr. Breakaway'!H21</f>
        <v>0</v>
      </c>
      <c r="V12" s="478">
        <f>'Sr. Breakaway'!I21</f>
        <v>767.04000000000008</v>
      </c>
    </row>
    <row r="13" spans="1:22" x14ac:dyDescent="0.25">
      <c r="A13" s="477">
        <f>Bareback!F22</f>
        <v>2</v>
      </c>
      <c r="B13" s="466" t="str">
        <f>Bareback!G22</f>
        <v>Earl Tsosie Jr</v>
      </c>
      <c r="C13" s="467">
        <f>Bareback!H22</f>
        <v>81</v>
      </c>
      <c r="D13" s="478">
        <f>Bareback!I22</f>
        <v>358.14</v>
      </c>
      <c r="G13" s="477">
        <f>'Saddle Bronc'!F22</f>
        <v>2</v>
      </c>
      <c r="H13" s="466" t="str">
        <f>'Saddle Bronc'!G22</f>
        <v>Cash Wilson, Wall, SD</v>
      </c>
      <c r="I13" s="467">
        <f>'Saddle Bronc'!H22</f>
        <v>81</v>
      </c>
      <c r="J13" s="478">
        <f>'Saddle Bronc'!I22</f>
        <v>593.32800000000009</v>
      </c>
      <c r="L13" s="465"/>
      <c r="M13" s="475" t="s">
        <v>61</v>
      </c>
      <c r="N13" s="465"/>
      <c r="O13" s="474" t="s">
        <v>12</v>
      </c>
      <c r="P13" s="476" t="s">
        <v>40</v>
      </c>
      <c r="S13" s="465">
        <f>'Sr. Breakaway'!F22</f>
        <v>2</v>
      </c>
      <c r="T13" s="466">
        <f>'Sr. Breakaway'!G22</f>
        <v>0</v>
      </c>
      <c r="U13" s="470">
        <f>'Sr. Breakaway'!H22</f>
        <v>0</v>
      </c>
      <c r="V13" s="478">
        <f>'Sr. Breakaway'!I22</f>
        <v>575.28</v>
      </c>
    </row>
    <row r="14" spans="1:22" x14ac:dyDescent="0.25">
      <c r="A14" s="477">
        <f>Bareback!F23</f>
        <v>3</v>
      </c>
      <c r="B14" s="466" t="str">
        <f>Bareback!G23</f>
        <v>Kyle Charley</v>
      </c>
      <c r="C14" s="467">
        <f>Bareback!H23</f>
        <v>79</v>
      </c>
      <c r="D14" s="478">
        <f>Bareback!I23</f>
        <v>238.76</v>
      </c>
      <c r="G14" s="477">
        <f>'Saddle Bronc'!F23</f>
        <v>3</v>
      </c>
      <c r="H14" s="466" t="str">
        <f>'Saddle Bronc'!G23</f>
        <v>Alan Kole Gobert - Browning, MT</v>
      </c>
      <c r="I14" s="467">
        <f>'Saddle Bronc'!H23</f>
        <v>79</v>
      </c>
      <c r="J14" s="478">
        <f>'Saddle Bronc'!I23</f>
        <v>469.71800000000007</v>
      </c>
      <c r="L14" s="465"/>
      <c r="M14" s="469">
        <f>'TR Heeler'!F21</f>
        <v>1</v>
      </c>
      <c r="N14" s="479" t="str">
        <f>'TR Heeler'!G21</f>
        <v>Hank Benally</v>
      </c>
      <c r="O14" s="470">
        <f>'TR Heeler'!H21</f>
        <v>5.28</v>
      </c>
      <c r="P14" s="478">
        <f>'TR Heeler'!I21</f>
        <v>1327.5619999999999</v>
      </c>
      <c r="S14" s="465">
        <f>'Sr. Breakaway'!F23</f>
        <v>3</v>
      </c>
      <c r="T14" s="466">
        <f>'Sr. Breakaway'!G23</f>
        <v>0</v>
      </c>
      <c r="U14" s="470">
        <f>'Sr. Breakaway'!H23</f>
        <v>0</v>
      </c>
      <c r="V14" s="478">
        <f>'Sr. Breakaway'!I23</f>
        <v>383.52000000000004</v>
      </c>
    </row>
    <row r="15" spans="1:22" x14ac:dyDescent="0.25">
      <c r="A15" s="477">
        <f>Bareback!F24</f>
        <v>4</v>
      </c>
      <c r="B15" s="466" t="str">
        <f>Bareback!G24</f>
        <v>Cam Bruised Head</v>
      </c>
      <c r="C15" s="467">
        <f>Bareback!H24</f>
        <v>73</v>
      </c>
      <c r="D15" s="478">
        <f>Bareback!I24</f>
        <v>119.38</v>
      </c>
      <c r="G15" s="477">
        <f>'Saddle Bronc'!F24</f>
        <v>4</v>
      </c>
      <c r="H15" s="466" t="str">
        <f>'Saddle Bronc'!G24</f>
        <v>Phillip Whiteman - Busby, MT</v>
      </c>
      <c r="I15" s="467">
        <f>'Saddle Bronc'!H24</f>
        <v>77</v>
      </c>
      <c r="J15" s="478">
        <f>'Saddle Bronc'!I24</f>
        <v>346.10800000000006</v>
      </c>
      <c r="L15" s="465"/>
      <c r="M15" s="469">
        <f>'TR Heeler'!F22</f>
        <v>2</v>
      </c>
      <c r="N15" s="479" t="str">
        <f>'TR Heeler'!G22</f>
        <v>Cody Lansing</v>
      </c>
      <c r="O15" s="470">
        <f>'TR Heeler'!H22</f>
        <v>5.34</v>
      </c>
      <c r="P15" s="478">
        <f>'TR Heeler'!I22</f>
        <v>1098.672</v>
      </c>
      <c r="S15" s="465">
        <f>'Sr. Breakaway'!F24</f>
        <v>4</v>
      </c>
      <c r="T15" s="466">
        <f>'Sr. Breakaway'!G24</f>
        <v>0</v>
      </c>
      <c r="U15" s="470">
        <f>'Sr. Breakaway'!H24</f>
        <v>0</v>
      </c>
      <c r="V15" s="478">
        <f>'Sr. Breakaway'!I24</f>
        <v>191.76000000000002</v>
      </c>
    </row>
    <row r="16" spans="1:22" x14ac:dyDescent="0.25">
      <c r="G16" s="477">
        <f>'Saddle Bronc'!F25</f>
        <v>5</v>
      </c>
      <c r="H16" s="466" t="str">
        <f>'Saddle Bronc'!G25</f>
        <v>Creighton Curley - Window Rock</v>
      </c>
      <c r="I16" s="467">
        <f>'Saddle Bronc'!H25</f>
        <v>76</v>
      </c>
      <c r="J16" s="478">
        <f>'Saddle Bronc'!I25</f>
        <v>222.49800000000002</v>
      </c>
      <c r="L16" s="465"/>
      <c r="M16" s="469">
        <f>'TR Heeler'!F23</f>
        <v>3</v>
      </c>
      <c r="N16" s="479" t="str">
        <f>'TR Heeler'!G23</f>
        <v>Alfred Armajo Jr</v>
      </c>
      <c r="O16" s="470">
        <f>'TR Heeler'!H23</f>
        <v>5.59</v>
      </c>
      <c r="P16" s="478">
        <f>'TR Heeler'!I23</f>
        <v>869.78200000000004</v>
      </c>
      <c r="T16" s="466"/>
      <c r="U16" s="470"/>
      <c r="V16" s="478"/>
    </row>
    <row r="17" spans="1:22" x14ac:dyDescent="0.25">
      <c r="A17" s="471" t="s">
        <v>113</v>
      </c>
      <c r="C17" s="472" t="s">
        <v>38</v>
      </c>
      <c r="D17" s="473" t="s">
        <v>40</v>
      </c>
      <c r="G17" s="477">
        <f>'Saddle Bronc'!F26</f>
        <v>6</v>
      </c>
      <c r="H17" s="466" t="str">
        <f>'Saddle Bronc'!G26</f>
        <v>Malcolm Heathershaw - Quinn</v>
      </c>
      <c r="I17" s="467">
        <f>'Saddle Bronc'!H26</f>
        <v>67</v>
      </c>
      <c r="J17" s="478">
        <f>'Saddle Bronc'!I26</f>
        <v>123.61000000000001</v>
      </c>
      <c r="L17" s="465"/>
      <c r="M17" s="469">
        <f>'TR Heeler'!F24</f>
        <v>4</v>
      </c>
      <c r="N17" s="479" t="str">
        <f>'TR Heeler'!G24</f>
        <v>Elliot Gourneau</v>
      </c>
      <c r="O17" s="470">
        <f>'TR Heeler'!H24</f>
        <v>6.22</v>
      </c>
      <c r="P17" s="478">
        <f>'TR Heeler'!I24</f>
        <v>640.89200000000005</v>
      </c>
      <c r="S17" s="471" t="s">
        <v>123</v>
      </c>
      <c r="T17" s="466"/>
      <c r="U17" s="474" t="s">
        <v>12</v>
      </c>
      <c r="V17" s="473" t="s">
        <v>40</v>
      </c>
    </row>
    <row r="18" spans="1:22" x14ac:dyDescent="0.25">
      <c r="A18" s="477">
        <f>Bareback!K21</f>
        <v>1</v>
      </c>
      <c r="B18" s="466" t="str">
        <f>Bareback!L21</f>
        <v>Earl Tsosie Jr. - Indian Wells, AZ</v>
      </c>
      <c r="C18" s="467">
        <f>Bareback!M21</f>
        <v>163</v>
      </c>
      <c r="D18" s="478">
        <f>Bareback!N21</f>
        <v>692.40399999999988</v>
      </c>
      <c r="G18" s="465"/>
      <c r="H18" s="465"/>
      <c r="I18" s="465"/>
      <c r="J18" s="465"/>
      <c r="L18" s="465"/>
      <c r="M18" s="469">
        <f>'TR Heeler'!F25</f>
        <v>5</v>
      </c>
      <c r="N18" s="479" t="str">
        <f>'TR Heeler'!G25</f>
        <v>Chops Yazzie</v>
      </c>
      <c r="O18" s="470">
        <f>'TR Heeler'!H25</f>
        <v>6.44</v>
      </c>
      <c r="P18" s="478">
        <f>'TR Heeler'!I25</f>
        <v>412.00200000000001</v>
      </c>
      <c r="S18" s="465">
        <f>'Sr. Breakaway'!K21</f>
        <v>1</v>
      </c>
      <c r="T18" s="466">
        <f>'Sr. Breakaway'!L21</f>
        <v>0</v>
      </c>
      <c r="U18" s="470">
        <f>'Sr. Breakaway'!M21</f>
        <v>0</v>
      </c>
      <c r="V18" s="478">
        <f>'Sr. Breakaway'!N21</f>
        <v>1112.2080000000001</v>
      </c>
    </row>
    <row r="19" spans="1:22" x14ac:dyDescent="0.25">
      <c r="A19" s="477">
        <f>Bareback!K22</f>
        <v>2</v>
      </c>
      <c r="B19" s="466" t="str">
        <f>Bareback!L22</f>
        <v>Whystle Joe - Round Rock, AZ</v>
      </c>
      <c r="C19" s="467">
        <f>Bareback!M22</f>
        <v>162</v>
      </c>
      <c r="D19" s="478">
        <f>Bareback!N22</f>
        <v>573.024</v>
      </c>
      <c r="G19" s="471" t="s">
        <v>48</v>
      </c>
      <c r="H19" s="466"/>
      <c r="I19" s="472" t="s">
        <v>38</v>
      </c>
      <c r="J19" s="473" t="s">
        <v>40</v>
      </c>
      <c r="L19" s="465"/>
      <c r="M19" s="469">
        <f>'TR Heeler'!F26</f>
        <v>6</v>
      </c>
      <c r="N19" s="479" t="str">
        <f>'TR Heeler'!G26</f>
        <v>Denton Begay</v>
      </c>
      <c r="O19" s="470">
        <f>'TR Heeler'!H26</f>
        <v>15.65</v>
      </c>
      <c r="P19" s="478">
        <f>'TR Heeler'!I26</f>
        <v>228.89000000000001</v>
      </c>
      <c r="S19" s="465">
        <f>'Sr. Breakaway'!K22</f>
        <v>2</v>
      </c>
      <c r="T19" s="466">
        <f>'Sr. Breakaway'!L22</f>
        <v>0</v>
      </c>
      <c r="U19" s="470">
        <f>'Sr. Breakaway'!M22</f>
        <v>0</v>
      </c>
      <c r="V19" s="478">
        <f>'Sr. Breakaway'!N22</f>
        <v>920.44799999999998</v>
      </c>
    </row>
    <row r="20" spans="1:22" x14ac:dyDescent="0.25">
      <c r="A20" s="477">
        <f>Bareback!K23</f>
        <v>3</v>
      </c>
      <c r="B20" s="466" t="str">
        <f>Bareback!L23</f>
        <v>Kyle Charley - Lukachukai, AZ</v>
      </c>
      <c r="C20" s="467">
        <f>Bareback!M23</f>
        <v>152</v>
      </c>
      <c r="D20" s="478">
        <f>Bareback!N23</f>
        <v>453.64400000000001</v>
      </c>
      <c r="G20" s="477">
        <f>'Saddle Bronc'!K21</f>
        <v>1</v>
      </c>
      <c r="H20" s="466" t="str">
        <f>'Saddle Bronc'!L21</f>
        <v>Cole Elshere, Faith, SD</v>
      </c>
      <c r="I20" s="467">
        <f>'Saddle Bronc'!M21</f>
        <v>160</v>
      </c>
      <c r="J20" s="478">
        <f>'Saddle Bronc'!N21</f>
        <v>1433.876</v>
      </c>
      <c r="L20" s="465"/>
      <c r="M20" s="469">
        <f>'TR Heeler'!F27</f>
        <v>7</v>
      </c>
      <c r="N20" s="479">
        <f>'TR Heeler'!G27</f>
        <v>0</v>
      </c>
      <c r="O20" s="470">
        <f>'TR Heeler'!H27</f>
        <v>0</v>
      </c>
      <c r="P20" s="478">
        <f>'TR Heeler'!I27</f>
        <v>0</v>
      </c>
      <c r="S20" s="465">
        <f>'Sr. Breakaway'!K23</f>
        <v>3</v>
      </c>
      <c r="T20" s="466">
        <f>'Sr. Breakaway'!L23</f>
        <v>0</v>
      </c>
      <c r="U20" s="470">
        <f>'Sr. Breakaway'!M23</f>
        <v>0</v>
      </c>
      <c r="V20" s="478">
        <f>'Sr. Breakaway'!N23</f>
        <v>728.6880000000001</v>
      </c>
    </row>
    <row r="21" spans="1:22" x14ac:dyDescent="0.25">
      <c r="A21" s="477">
        <f>Bareback!K24</f>
        <v>4</v>
      </c>
      <c r="B21" s="466" t="str">
        <f>Bareback!L24</f>
        <v>Cam Bruised Head - Standoff, AB</v>
      </c>
      <c r="C21" s="467">
        <f>Bareback!M24</f>
        <v>149</v>
      </c>
      <c r="D21" s="478">
        <f>Bareback!N24</f>
        <v>334.26400000000001</v>
      </c>
      <c r="G21" s="477">
        <f>'Saddle Bronc'!K22</f>
        <v>2</v>
      </c>
      <c r="H21" s="466" t="str">
        <f>'Saddle Bronc'!L22</f>
        <v>Cash Wilson, Wall, SD</v>
      </c>
      <c r="I21" s="467">
        <f>'Saddle Bronc'!M22</f>
        <v>150</v>
      </c>
      <c r="J21" s="478">
        <f>'Saddle Bronc'!N22</f>
        <v>1186.6560000000002</v>
      </c>
      <c r="L21" s="465"/>
      <c r="S21" s="465">
        <f>'Sr. Breakaway'!K24</f>
        <v>4</v>
      </c>
      <c r="T21" s="466">
        <f>'Sr. Breakaway'!L24</f>
        <v>0</v>
      </c>
      <c r="U21" s="470">
        <f>'Sr. Breakaway'!M24</f>
        <v>0</v>
      </c>
      <c r="V21" s="478">
        <f>'Sr. Breakaway'!N24</f>
        <v>536.92800000000011</v>
      </c>
    </row>
    <row r="22" spans="1:22" x14ac:dyDescent="0.25">
      <c r="A22" s="477">
        <f>Bareback!K25</f>
        <v>5</v>
      </c>
      <c r="B22" s="466" t="str">
        <f>Bareback!L25</f>
        <v>Steven Dewolfe - Buffalo Gap</v>
      </c>
      <c r="C22" s="467">
        <f>Bareback!M25</f>
        <v>143</v>
      </c>
      <c r="D22" s="478">
        <f>Bareback!N25</f>
        <v>214.88399999999999</v>
      </c>
      <c r="G22" s="477">
        <f>'Saddle Bronc'!K23</f>
        <v>3</v>
      </c>
      <c r="H22" s="466" t="str">
        <f>'Saddle Bronc'!L23</f>
        <v>Alan Kole Gobert - Browning, MT</v>
      </c>
      <c r="I22" s="467">
        <f>'Saddle Bronc'!M23</f>
        <v>144</v>
      </c>
      <c r="J22" s="478">
        <f>'Saddle Bronc'!N23</f>
        <v>939.43600000000015</v>
      </c>
      <c r="L22" s="465"/>
      <c r="M22" s="475" t="s">
        <v>62</v>
      </c>
      <c r="N22" s="465"/>
      <c r="O22" s="474" t="s">
        <v>12</v>
      </c>
      <c r="P22" s="476" t="s">
        <v>40</v>
      </c>
      <c r="S22" s="465">
        <f>'Sr. Breakaway'!K25</f>
        <v>5</v>
      </c>
      <c r="T22" s="466">
        <f>'Sr. Breakaway'!L25</f>
        <v>0</v>
      </c>
      <c r="U22" s="470">
        <f>'Sr. Breakaway'!M25</f>
        <v>0</v>
      </c>
      <c r="V22" s="478">
        <f>'Sr. Breakaway'!N25</f>
        <v>345.16800000000001</v>
      </c>
    </row>
    <row r="23" spans="1:22" x14ac:dyDescent="0.25">
      <c r="A23" s="477">
        <f>Bareback!K26</f>
        <v>6</v>
      </c>
      <c r="B23" s="466" t="str">
        <f>Bareback!L26</f>
        <v>Tom Chee - Newcomb, NM</v>
      </c>
      <c r="C23" s="467" t="str">
        <f>Bareback!M26</f>
        <v>75 ON 1</v>
      </c>
      <c r="D23" s="478">
        <f>Bareback!N26</f>
        <v>119.38</v>
      </c>
      <c r="G23" s="477">
        <f>'Saddle Bronc'!K24</f>
        <v>4</v>
      </c>
      <c r="H23" s="466" t="str">
        <f>'Saddle Bronc'!L24</f>
        <v>Phillip Whiteman - Busby, MT</v>
      </c>
      <c r="I23" s="467">
        <f>'Saddle Bronc'!M24</f>
        <v>143</v>
      </c>
      <c r="J23" s="478">
        <f>'Saddle Bronc'!N24</f>
        <v>692.21600000000012</v>
      </c>
      <c r="L23" s="465"/>
      <c r="M23" s="469">
        <f>'TR Heeler'!K21</f>
        <v>1</v>
      </c>
      <c r="N23" s="479" t="str">
        <f>'TR Heeler'!L21</f>
        <v>Hank Benally</v>
      </c>
      <c r="O23" s="470">
        <f>'TR Heeler'!M21</f>
        <v>9.7100000000000009</v>
      </c>
      <c r="P23" s="478">
        <f>'TR Heeler'!N21</f>
        <v>2105.788</v>
      </c>
      <c r="S23" s="465">
        <f>'Sr. Breakaway'!K26</f>
        <v>6</v>
      </c>
      <c r="T23" s="466">
        <f>'Sr. Breakaway'!L26</f>
        <v>0</v>
      </c>
      <c r="U23" s="470">
        <f>'Sr. Breakaway'!M26</f>
        <v>0</v>
      </c>
      <c r="V23" s="478">
        <f>'Sr. Breakaway'!N26</f>
        <v>191.76000000000002</v>
      </c>
    </row>
    <row r="24" spans="1:22" x14ac:dyDescent="0.25">
      <c r="A24" s="477"/>
      <c r="B24" s="477"/>
      <c r="C24" s="477"/>
      <c r="D24" s="477"/>
      <c r="G24" s="477">
        <f>'Saddle Bronc'!K25</f>
        <v>5</v>
      </c>
      <c r="H24" s="466" t="str">
        <f>'Saddle Bronc'!L25</f>
        <v>Creighton Curley - Window Rock, AZ</v>
      </c>
      <c r="I24" s="467">
        <f>'Saddle Bronc'!M25</f>
        <v>141</v>
      </c>
      <c r="J24" s="478">
        <f>'Saddle Bronc'!N25</f>
        <v>444.99600000000004</v>
      </c>
      <c r="L24" s="465"/>
      <c r="M24" s="469">
        <f>'TR Heeler'!K22</f>
        <v>2</v>
      </c>
      <c r="N24" s="479" t="str">
        <f>'TR Heeler'!L22</f>
        <v>Cody Lansing</v>
      </c>
      <c r="O24" s="470">
        <f>'TR Heeler'!M22</f>
        <v>10.76</v>
      </c>
      <c r="P24" s="478">
        <f>'TR Heeler'!N22</f>
        <v>1831.1200000000001</v>
      </c>
    </row>
    <row r="25" spans="1:22" x14ac:dyDescent="0.25">
      <c r="A25" s="471" t="s">
        <v>49</v>
      </c>
      <c r="C25" s="474" t="s">
        <v>12</v>
      </c>
      <c r="D25" s="473" t="s">
        <v>40</v>
      </c>
      <c r="G25" s="477">
        <f>'Saddle Bronc'!K26</f>
        <v>6</v>
      </c>
      <c r="H25" s="466" t="str">
        <f>'Saddle Bronc'!L26</f>
        <v>Malcolm Heathershaw - Quinn, SD</v>
      </c>
      <c r="I25" s="467">
        <f>'Saddle Bronc'!M26</f>
        <v>136</v>
      </c>
      <c r="J25" s="478">
        <f>'Saddle Bronc'!N26</f>
        <v>247.22000000000003</v>
      </c>
      <c r="L25" s="465"/>
      <c r="M25" s="469">
        <f>'TR Heeler'!K23</f>
        <v>3</v>
      </c>
      <c r="N25" s="479" t="str">
        <f>'TR Heeler'!L23</f>
        <v>Alfred Armajo</v>
      </c>
      <c r="O25" s="470">
        <f>'TR Heeler'!M23</f>
        <v>11</v>
      </c>
      <c r="P25" s="478">
        <f>'TR Heeler'!N23</f>
        <v>1556.4520000000002</v>
      </c>
      <c r="S25" s="471" t="s">
        <v>130</v>
      </c>
      <c r="T25" s="466"/>
      <c r="U25" s="474" t="s">
        <v>12</v>
      </c>
      <c r="V25" s="473" t="s">
        <v>40</v>
      </c>
    </row>
    <row r="26" spans="1:22" x14ac:dyDescent="0.25">
      <c r="A26" s="465">
        <f>'Steer Wrestling'!A21</f>
        <v>1</v>
      </c>
      <c r="B26" s="466" t="str">
        <f>'Steer Wrestling'!B21</f>
        <v>Tuck Johnson - Browning, MT</v>
      </c>
      <c r="C26" s="470">
        <f>'Steer Wrestling'!C21</f>
        <v>4.93</v>
      </c>
      <c r="D26" s="478">
        <f>'Steer Wrestling'!D21</f>
        <v>1134.0159999999998</v>
      </c>
      <c r="G26" s="477"/>
      <c r="H26" s="466"/>
      <c r="I26" s="467"/>
      <c r="J26" s="478"/>
      <c r="L26" s="465"/>
      <c r="M26" s="469">
        <f>'TR Heeler'!K24</f>
        <v>4</v>
      </c>
      <c r="N26" s="479" t="str">
        <f>'TR Heeler'!L24</f>
        <v>Elliot Gourneau</v>
      </c>
      <c r="O26" s="470">
        <f>'TR Heeler'!M24</f>
        <v>11.72</v>
      </c>
      <c r="P26" s="478">
        <f>'TR Heeler'!N24</f>
        <v>1281.7840000000001</v>
      </c>
      <c r="S26" s="465">
        <f>'Sr. TR Header'!A21</f>
        <v>1</v>
      </c>
      <c r="T26" s="466">
        <f>'Sr. TR Header'!B21</f>
        <v>0</v>
      </c>
      <c r="U26" s="470">
        <f>'Sr. TR Header'!C21</f>
        <v>0</v>
      </c>
      <c r="V26" s="478">
        <f>'Sr. TR Header'!D21</f>
        <v>1210.3440000000001</v>
      </c>
    </row>
    <row r="27" spans="1:22" x14ac:dyDescent="0.25">
      <c r="A27" s="465">
        <f>'Steer Wrestling'!A22</f>
        <v>2</v>
      </c>
      <c r="B27" s="466" t="str">
        <f>'Steer Wrestling'!B22</f>
        <v>Nolan Conway - Cut Bank, MT</v>
      </c>
      <c r="C27" s="470">
        <f>'Steer Wrestling'!C22</f>
        <v>6</v>
      </c>
      <c r="D27" s="478">
        <f>'Steer Wrestling'!D22</f>
        <v>938.49599999999998</v>
      </c>
      <c r="G27" s="471" t="s">
        <v>115</v>
      </c>
      <c r="H27" s="466"/>
      <c r="I27" s="474" t="s">
        <v>12</v>
      </c>
      <c r="J27" s="473" t="s">
        <v>40</v>
      </c>
      <c r="L27" s="465"/>
      <c r="M27" s="469">
        <f>'TR Heeler'!K25</f>
        <v>5</v>
      </c>
      <c r="N27" s="479" t="str">
        <f>'TR Heeler'!L25</f>
        <v>Chops Yazzie</v>
      </c>
      <c r="O27" s="470">
        <f>'TR Heeler'!M25</f>
        <v>12.17</v>
      </c>
      <c r="P27" s="478">
        <f>'TR Heeler'!N25</f>
        <v>1007.1160000000001</v>
      </c>
      <c r="S27" s="465">
        <f>'Sr. TR Header'!A22</f>
        <v>2</v>
      </c>
      <c r="T27" s="466">
        <f>'Sr. TR Header'!B22</f>
        <v>0</v>
      </c>
      <c r="U27" s="470">
        <f>'Sr. TR Header'!C22</f>
        <v>0</v>
      </c>
      <c r="V27" s="478">
        <f>'Sr. TR Header'!D22</f>
        <v>1001.6640000000001</v>
      </c>
    </row>
    <row r="28" spans="1:22" x14ac:dyDescent="0.25">
      <c r="A28" s="465">
        <f>'Steer Wrestling'!A23</f>
        <v>3</v>
      </c>
      <c r="B28" s="466" t="str">
        <f>'Steer Wrestling'!B23</f>
        <v>Greg Louis - Browning, MT</v>
      </c>
      <c r="C28" s="470">
        <f>'Steer Wrestling'!C23</f>
        <v>6.13</v>
      </c>
      <c r="D28" s="478">
        <f>'Steer Wrestling'!D23</f>
        <v>742.976</v>
      </c>
      <c r="G28" s="465">
        <f>'Tie Down Roping'!A21</f>
        <v>1</v>
      </c>
      <c r="H28" s="466" t="str">
        <f>'Tie Down Roping'!B21</f>
        <v>Quinton Inman - Ketchum, OK</v>
      </c>
      <c r="I28" s="486">
        <f>'Tie Down Roping'!C21</f>
        <v>9.1999999999999993</v>
      </c>
      <c r="J28" s="478">
        <f>'Tie Down Roping'!D21</f>
        <v>1444.78</v>
      </c>
      <c r="L28" s="465"/>
      <c r="M28" s="469">
        <f>'TR Heeler'!K26</f>
        <v>6</v>
      </c>
      <c r="N28" s="479" t="str">
        <f>'TR Heeler'!L26</f>
        <v>Denton Begay</v>
      </c>
      <c r="O28" s="470">
        <f>'TR Heeler'!M26</f>
        <v>21.12</v>
      </c>
      <c r="P28" s="478">
        <f>'TR Heeler'!N26</f>
        <v>732.44800000000009</v>
      </c>
      <c r="S28" s="465">
        <f>'Sr. TR Header'!A23</f>
        <v>3</v>
      </c>
      <c r="T28" s="466">
        <f>'Sr. TR Header'!B23</f>
        <v>0</v>
      </c>
      <c r="U28" s="470">
        <f>'Sr. TR Header'!C23</f>
        <v>0</v>
      </c>
      <c r="V28" s="478">
        <f>'Sr. TR Header'!D23</f>
        <v>792.98400000000004</v>
      </c>
    </row>
    <row r="29" spans="1:22" x14ac:dyDescent="0.25">
      <c r="A29" s="465">
        <f>'Steer Wrestling'!A24</f>
        <v>4</v>
      </c>
      <c r="B29" s="466" t="str">
        <f>'Steer Wrestling'!B24</f>
        <v>Hiyo Yazzie - Brimhall, NM</v>
      </c>
      <c r="C29" s="470">
        <f>'Steer Wrestling'!C24</f>
        <v>6.48</v>
      </c>
      <c r="D29" s="478">
        <f>'Steer Wrestling'!D24</f>
        <v>547.45600000000002</v>
      </c>
      <c r="G29" s="465">
        <f>'Tie Down Roping'!A22</f>
        <v>2</v>
      </c>
      <c r="H29" s="466" t="str">
        <f>'Tie Down Roping'!B22</f>
        <v>Ty Allen Fischer - Ashland, MT</v>
      </c>
      <c r="I29" s="486">
        <f>'Tie Down Roping'!C22</f>
        <v>9.2899999999999991</v>
      </c>
      <c r="J29" s="478">
        <f>'Tie Down Roping'!D22</f>
        <v>1195.68</v>
      </c>
      <c r="L29" s="465"/>
      <c r="M29" s="469">
        <f>'TR Heeler'!K27</f>
        <v>7</v>
      </c>
      <c r="N29" s="479" t="str">
        <f>'TR Heeler'!L27</f>
        <v>Denton Begay</v>
      </c>
      <c r="O29" s="470" t="str">
        <f>'TR Heeler'!M27</f>
        <v>4.34 on 1</v>
      </c>
      <c r="P29" s="478">
        <f>'TR Heeler'!N27</f>
        <v>457.78000000000003</v>
      </c>
      <c r="S29" s="465">
        <f>'Sr. TR Header'!A24</f>
        <v>4</v>
      </c>
      <c r="T29" s="466">
        <f>'Sr. TR Header'!B24</f>
        <v>0</v>
      </c>
      <c r="U29" s="470">
        <f>'Sr. TR Header'!C24</f>
        <v>0</v>
      </c>
      <c r="V29" s="478">
        <f>'Sr. TR Header'!D24</f>
        <v>584.30400000000009</v>
      </c>
    </row>
    <row r="30" spans="1:22" x14ac:dyDescent="0.25">
      <c r="A30" s="465">
        <f>'Steer Wrestling'!A25</f>
        <v>5</v>
      </c>
      <c r="B30" s="466" t="str">
        <f>'Steer Wrestling'!B25</f>
        <v>Ty Allen Fischer - Ashland, MT</v>
      </c>
      <c r="C30" s="470">
        <f>'Steer Wrestling'!C25</f>
        <v>6.88</v>
      </c>
      <c r="D30" s="478">
        <f>'Steer Wrestling'!D25</f>
        <v>351.93599999999998</v>
      </c>
      <c r="G30" s="465">
        <f>'Tie Down Roping'!A23</f>
        <v>3</v>
      </c>
      <c r="H30" s="466" t="str">
        <f>'Tie Down Roping'!B23</f>
        <v>Dustin Bird - Cut Bank, MT</v>
      </c>
      <c r="I30" s="486">
        <f>'Tie Down Roping'!C23</f>
        <v>9.9499999999999993</v>
      </c>
      <c r="J30" s="478">
        <f>'Tie Down Roping'!D23</f>
        <v>946.58</v>
      </c>
      <c r="L30" s="465"/>
      <c r="M30" s="469">
        <f>'TR Heeler'!K28</f>
        <v>8</v>
      </c>
      <c r="N30" s="479" t="str">
        <f>'TR Heeler'!L28</f>
        <v>Colten Fisher</v>
      </c>
      <c r="O30" s="470" t="str">
        <f>'TR Heeler'!M28</f>
        <v>5.20 on 1</v>
      </c>
      <c r="P30" s="478">
        <f>'TR Heeler'!N28</f>
        <v>183.11200000000002</v>
      </c>
      <c r="S30" s="465">
        <f>'Sr. TR Header'!A25</f>
        <v>5</v>
      </c>
      <c r="T30" s="466">
        <f>'Sr. TR Header'!B25</f>
        <v>0</v>
      </c>
      <c r="U30" s="470">
        <f>'Sr. TR Header'!C25</f>
        <v>0</v>
      </c>
      <c r="V30" s="478">
        <f>'Sr. TR Header'!D25</f>
        <v>375.62400000000002</v>
      </c>
    </row>
    <row r="31" spans="1:22" x14ac:dyDescent="0.25">
      <c r="A31" s="465">
        <f>'Steer Wrestling'!A26</f>
        <v>6</v>
      </c>
      <c r="B31" s="466" t="str">
        <f>'Steer Wrestling'!B26</f>
        <v>Phillip Sutherland - Box Elder, MT</v>
      </c>
      <c r="C31" s="470">
        <f>'Steer Wrestling'!C26</f>
        <v>7.99</v>
      </c>
      <c r="D31" s="478">
        <f>'Steer Wrestling'!D26</f>
        <v>195.52</v>
      </c>
      <c r="G31" s="465">
        <f>'Tie Down Roping'!A24</f>
        <v>4</v>
      </c>
      <c r="H31" s="466" t="str">
        <f>'Tie Down Roping'!B24</f>
        <v>Gerald Daye - Gallup, NM</v>
      </c>
      <c r="I31" s="486">
        <f>'Tie Down Roping'!C24</f>
        <v>10.07</v>
      </c>
      <c r="J31" s="478">
        <f>'Tie Down Roping'!D24</f>
        <v>697.48</v>
      </c>
      <c r="L31" s="465"/>
      <c r="N31" s="465"/>
      <c r="O31" s="465"/>
      <c r="P31" s="480"/>
      <c r="S31" s="465">
        <f>'Sr. TR Header'!A26</f>
        <v>6</v>
      </c>
      <c r="T31" s="466">
        <f>'Sr. TR Header'!B26</f>
        <v>0</v>
      </c>
      <c r="U31" s="470">
        <f>'Sr. TR Header'!C26</f>
        <v>0</v>
      </c>
      <c r="V31" s="478">
        <f>'Sr. TR Header'!D26</f>
        <v>208.68000000000004</v>
      </c>
    </row>
    <row r="32" spans="1:22" x14ac:dyDescent="0.25">
      <c r="A32" s="465">
        <f>'Steer Wrestling'!A27</f>
        <v>7</v>
      </c>
      <c r="B32" s="466">
        <f>'Steer Wrestling'!B27</f>
        <v>0</v>
      </c>
      <c r="C32" s="470">
        <f>'Steer Wrestling'!C27</f>
        <v>0</v>
      </c>
      <c r="D32" s="478">
        <f>'Steer Wrestling'!D27</f>
        <v>0</v>
      </c>
      <c r="G32" s="465">
        <f>'Tie Down Roping'!A25</f>
        <v>5</v>
      </c>
      <c r="H32" s="466" t="str">
        <f>'Tie Down Roping'!B25</f>
        <v>Dillon Wickum - South Heart, ND</v>
      </c>
      <c r="I32" s="486">
        <f>'Tie Down Roping'!C25</f>
        <v>10.66</v>
      </c>
      <c r="J32" s="478">
        <f>'Tie Down Roping'!D25</f>
        <v>448.38</v>
      </c>
      <c r="L32" s="465"/>
      <c r="M32" s="471" t="s">
        <v>54</v>
      </c>
      <c r="O32" s="481" t="s">
        <v>12</v>
      </c>
      <c r="P32" s="473" t="s">
        <v>40</v>
      </c>
    </row>
    <row r="33" spans="1:22" x14ac:dyDescent="0.25">
      <c r="A33" s="465">
        <f>'Steer Wrestling'!A28</f>
        <v>8</v>
      </c>
      <c r="B33" s="466">
        <f>'Steer Wrestling'!B28</f>
        <v>0</v>
      </c>
      <c r="C33" s="470">
        <f>'Steer Wrestling'!C28</f>
        <v>0</v>
      </c>
      <c r="D33" s="478">
        <f>'Steer Wrestling'!D28</f>
        <v>0</v>
      </c>
      <c r="G33" s="465">
        <f>'Tie Down Roping'!A26</f>
        <v>6</v>
      </c>
      <c r="H33" s="466" t="str">
        <f>'Tie Down Roping'!B26</f>
        <v>Gavaro Harrison - Chinle, AZ</v>
      </c>
      <c r="I33" s="486">
        <f>'Tie Down Roping'!C26</f>
        <v>10.78</v>
      </c>
      <c r="J33" s="478">
        <f>'Tie Down Roping'!D26</f>
        <v>249.10000000000002</v>
      </c>
      <c r="L33" s="465"/>
      <c r="M33" s="465">
        <f>'Barrel Racing'!A21</f>
        <v>1</v>
      </c>
      <c r="N33" s="466" t="str">
        <f>'Barrel Racing'!B21</f>
        <v>Malyka Muller - Peralta, NM</v>
      </c>
      <c r="O33" s="482">
        <f>'Barrel Racing'!C21</f>
        <v>15.983000000000001</v>
      </c>
      <c r="P33" s="478">
        <f>'Barrel Racing'!D21</f>
        <v>1210.72</v>
      </c>
      <c r="S33" s="471" t="s">
        <v>131</v>
      </c>
      <c r="T33" s="466"/>
      <c r="U33" s="474" t="s">
        <v>12</v>
      </c>
      <c r="V33" s="473" t="s">
        <v>40</v>
      </c>
    </row>
    <row r="34" spans="1:22" x14ac:dyDescent="0.25">
      <c r="G34" s="465">
        <f>'Tie Down Roping'!A27</f>
        <v>7</v>
      </c>
      <c r="H34" s="466">
        <f>'Tie Down Roping'!B27</f>
        <v>0</v>
      </c>
      <c r="I34" s="486">
        <f>'Tie Down Roping'!C27</f>
        <v>0</v>
      </c>
      <c r="J34" s="478">
        <f>'Tie Down Roping'!D27</f>
        <v>0</v>
      </c>
      <c r="L34" s="465"/>
      <c r="M34" s="465">
        <f>'Barrel Racing'!A22</f>
        <v>2</v>
      </c>
      <c r="N34" s="466" t="str">
        <f>'Barrel Racing'!B22</f>
        <v>Tiffany Teehee - Claremore, OK</v>
      </c>
      <c r="O34" s="482">
        <f>'Barrel Racing'!C22</f>
        <v>16.126999999999999</v>
      </c>
      <c r="P34" s="478">
        <f>'Barrel Racing'!D22</f>
        <v>1052.8</v>
      </c>
      <c r="S34" s="465">
        <f>'Sr. TR Header'!F21</f>
        <v>1</v>
      </c>
      <c r="T34" s="466">
        <f>'Sr. TR Header'!G21</f>
        <v>0</v>
      </c>
      <c r="U34" s="470">
        <f>'Sr. TR Header'!H21</f>
        <v>0</v>
      </c>
      <c r="V34" s="478">
        <f>'Sr. TR Header'!I21</f>
        <v>605.17200000000003</v>
      </c>
    </row>
    <row r="35" spans="1:22" x14ac:dyDescent="0.25">
      <c r="A35" s="471" t="s">
        <v>50</v>
      </c>
      <c r="C35" s="474" t="s">
        <v>12</v>
      </c>
      <c r="D35" s="473" t="s">
        <v>40</v>
      </c>
      <c r="G35" s="465">
        <f>'Tie Down Roping'!A28</f>
        <v>8</v>
      </c>
      <c r="H35" s="466">
        <f>'Tie Down Roping'!B28</f>
        <v>0</v>
      </c>
      <c r="I35" s="486">
        <f>'Tie Down Roping'!C28</f>
        <v>0</v>
      </c>
      <c r="J35" s="478">
        <f>'Tie Down Roping'!D28</f>
        <v>0</v>
      </c>
      <c r="L35" s="465"/>
      <c r="M35" s="465">
        <f>'Barrel Racing'!A23</f>
        <v>3</v>
      </c>
      <c r="N35" s="466" t="str">
        <f>'Barrel Racing'!B23</f>
        <v>Graysen O'Connor - Arlee, MT</v>
      </c>
      <c r="O35" s="482">
        <f>'Barrel Racing'!C23</f>
        <v>16.16</v>
      </c>
      <c r="P35" s="478">
        <f>'Barrel Racing'!D23</f>
        <v>894.88000000000011</v>
      </c>
      <c r="S35" s="465">
        <f>'Sr. TR Header'!F22</f>
        <v>2</v>
      </c>
      <c r="T35" s="466">
        <f>'Sr. TR Header'!G22</f>
        <v>0</v>
      </c>
      <c r="U35" s="470">
        <f>'Sr. TR Header'!H22</f>
        <v>0</v>
      </c>
      <c r="V35" s="478">
        <f>'Sr. TR Header'!I22</f>
        <v>500.83200000000005</v>
      </c>
    </row>
    <row r="36" spans="1:22" x14ac:dyDescent="0.25">
      <c r="A36" s="465">
        <f>'Steer Wrestling'!F21</f>
        <v>1</v>
      </c>
      <c r="B36" s="466" t="str">
        <f>'Steer Wrestling'!G21</f>
        <v xml:space="preserve">Quinton Inman </v>
      </c>
      <c r="C36" s="470">
        <f>'Steer Wrestling'!H21</f>
        <v>3.74</v>
      </c>
      <c r="D36" s="478">
        <f>'Steer Wrestling'!I21</f>
        <v>782.08</v>
      </c>
      <c r="G36" s="465"/>
      <c r="H36" s="465"/>
      <c r="I36" s="465"/>
      <c r="J36" s="465"/>
      <c r="L36" s="465"/>
      <c r="M36" s="465">
        <f>'Barrel Racing'!A24</f>
        <v>4</v>
      </c>
      <c r="N36" s="466" t="str">
        <f>'Barrel Racing'!B24</f>
        <v>Karsyn Yazzie - Rough Rock, AZ</v>
      </c>
      <c r="O36" s="482">
        <f>'Barrel Racing'!C24</f>
        <v>16.23</v>
      </c>
      <c r="P36" s="478">
        <f>'Barrel Racing'!D24</f>
        <v>736.96</v>
      </c>
      <c r="S36" s="465">
        <f>'Sr. TR Header'!F23</f>
        <v>3</v>
      </c>
      <c r="T36" s="466">
        <f>'Sr. TR Header'!G23</f>
        <v>0</v>
      </c>
      <c r="U36" s="470">
        <f>'Sr. TR Header'!H23</f>
        <v>0</v>
      </c>
      <c r="V36" s="478">
        <f>'Sr. TR Header'!I23</f>
        <v>396.49200000000002</v>
      </c>
    </row>
    <row r="37" spans="1:22" x14ac:dyDescent="0.25">
      <c r="A37" s="465">
        <f>'Steer Wrestling'!F22</f>
        <v>2</v>
      </c>
      <c r="B37" s="466" t="str">
        <f>'Steer Wrestling'!G22</f>
        <v xml:space="preserve">Tuck Johnson </v>
      </c>
      <c r="C37" s="470">
        <f>'Steer Wrestling'!H22</f>
        <v>5.1100000000000003</v>
      </c>
      <c r="D37" s="478">
        <f>'Steer Wrestling'!I22</f>
        <v>586.55999999999995</v>
      </c>
      <c r="G37" s="471" t="s">
        <v>116</v>
      </c>
      <c r="H37" s="466"/>
      <c r="I37" s="474" t="s">
        <v>12</v>
      </c>
      <c r="J37" s="473" t="s">
        <v>40</v>
      </c>
      <c r="L37" s="465"/>
      <c r="M37" s="465">
        <f>'Barrel Racing'!A25</f>
        <v>5</v>
      </c>
      <c r="N37" s="466" t="str">
        <f>'Barrel Racing'!B25</f>
        <v>Sallye Williams - Skiatook, OK</v>
      </c>
      <c r="O37" s="482">
        <f>'Barrel Racing'!C25</f>
        <v>16.298999999999999</v>
      </c>
      <c r="P37" s="478">
        <f>'Barrel Racing'!D25</f>
        <v>579.04</v>
      </c>
      <c r="S37" s="465">
        <f>'Sr. TR Header'!F24</f>
        <v>4</v>
      </c>
      <c r="T37" s="466">
        <f>'Sr. TR Header'!G24</f>
        <v>0</v>
      </c>
      <c r="U37" s="470">
        <f>'Sr. TR Header'!H24</f>
        <v>0</v>
      </c>
      <c r="V37" s="478">
        <f>'Sr. TR Header'!I24</f>
        <v>292.15200000000004</v>
      </c>
    </row>
    <row r="38" spans="1:22" x14ac:dyDescent="0.25">
      <c r="A38" s="465">
        <f>'Steer Wrestling'!F23</f>
        <v>3</v>
      </c>
      <c r="B38" s="466" t="str">
        <f>'Steer Wrestling'!G23</f>
        <v xml:space="preserve">Phillip Sutherland </v>
      </c>
      <c r="C38" s="470">
        <f>'Steer Wrestling'!H23</f>
        <v>5.53</v>
      </c>
      <c r="D38" s="478">
        <f>'Steer Wrestling'!I23</f>
        <v>391.04</v>
      </c>
      <c r="G38" s="465">
        <f>'Tie Down Roping'!F21</f>
        <v>1</v>
      </c>
      <c r="H38" s="466" t="str">
        <f>'Tie Down Roping'!G21</f>
        <v>Quinton Inman - Ketchum, OK</v>
      </c>
      <c r="I38" s="470">
        <f>'Tie Down Roping'!H21</f>
        <v>9.65</v>
      </c>
      <c r="J38" s="478">
        <f>'Tie Down Roping'!I21</f>
        <v>722.39</v>
      </c>
      <c r="L38" s="465"/>
      <c r="M38" s="465">
        <f>'Barrel Racing'!A26</f>
        <v>6</v>
      </c>
      <c r="N38" s="466" t="str">
        <f>'Barrel Racing'!B26</f>
        <v>Jessica Havener - Lodge Grass, MT</v>
      </c>
      <c r="O38" s="482">
        <f>'Barrel Racing'!C26</f>
        <v>16.303999999999998</v>
      </c>
      <c r="P38" s="478">
        <f>'Barrel Racing'!D26</f>
        <v>421.12</v>
      </c>
      <c r="S38" s="465">
        <f>'Sr. TR Header'!F25</f>
        <v>5</v>
      </c>
      <c r="T38" s="466">
        <f>'Sr. TR Header'!G25</f>
        <v>0</v>
      </c>
      <c r="U38" s="470">
        <f>'Sr. TR Header'!H25</f>
        <v>0</v>
      </c>
      <c r="V38" s="478">
        <f>'Sr. TR Header'!I25</f>
        <v>187.81200000000001</v>
      </c>
    </row>
    <row r="39" spans="1:22" x14ac:dyDescent="0.25">
      <c r="A39" s="465">
        <f>'Steer Wrestling'!F24</f>
        <v>4</v>
      </c>
      <c r="B39" s="466" t="str">
        <f>'Steer Wrestling'!G24</f>
        <v>Greg Louis</v>
      </c>
      <c r="C39" s="470">
        <f>'Steer Wrestling'!H24</f>
        <v>6.13</v>
      </c>
      <c r="D39" s="478">
        <f>'Steer Wrestling'!I24</f>
        <v>195.52</v>
      </c>
      <c r="G39" s="465">
        <f>'Tie Down Roping'!F22</f>
        <v>2</v>
      </c>
      <c r="H39" s="466" t="str">
        <f>'Tie Down Roping'!G22</f>
        <v>Keene Bends - Ashland, MT</v>
      </c>
      <c r="I39" s="470">
        <f>'Tie Down Roping'!H22</f>
        <v>12.74</v>
      </c>
      <c r="J39" s="478">
        <f>'Tie Down Roping'!I22</f>
        <v>597.84</v>
      </c>
      <c r="L39" s="465"/>
      <c r="M39" s="465">
        <f>'Barrel Racing'!A27</f>
        <v>7</v>
      </c>
      <c r="N39" s="466" t="str">
        <f>'Barrel Racing'!B27</f>
        <v>Taylor Christensen - Kyle, SD</v>
      </c>
      <c r="O39" s="482">
        <f>'Barrel Racing'!C27</f>
        <v>16.34</v>
      </c>
      <c r="P39" s="478">
        <f>'Barrel Racing'!D27</f>
        <v>263.2</v>
      </c>
      <c r="S39" s="465">
        <f>'Sr. TR Header'!F26</f>
        <v>6</v>
      </c>
      <c r="T39" s="466">
        <f>'Sr. TR Header'!G26</f>
        <v>0</v>
      </c>
      <c r="U39" s="470">
        <f>'Sr. TR Header'!H26</f>
        <v>0</v>
      </c>
      <c r="V39" s="478">
        <f>'Sr. TR Header'!I26</f>
        <v>104.34000000000002</v>
      </c>
    </row>
    <row r="40" spans="1:22" x14ac:dyDescent="0.25">
      <c r="A40" s="465">
        <f>'Steer Wrestling'!F25</f>
        <v>5</v>
      </c>
      <c r="B40" s="466">
        <f>'Steer Wrestling'!G25</f>
        <v>0</v>
      </c>
      <c r="C40" s="470">
        <f>'Steer Wrestling'!H25</f>
        <v>0</v>
      </c>
      <c r="D40" s="478">
        <f>'Steer Wrestling'!I25</f>
        <v>0</v>
      </c>
      <c r="G40" s="465">
        <f>'Tie Down Roping'!F23</f>
        <v>3</v>
      </c>
      <c r="H40" s="466" t="str">
        <f>'Tie Down Roping'!G23</f>
        <v>Andre Lafrance - Wyola, MT</v>
      </c>
      <c r="I40" s="470">
        <f>'Tie Down Roping'!H23</f>
        <v>13.81</v>
      </c>
      <c r="J40" s="478">
        <f>'Tie Down Roping'!I23</f>
        <v>473.29</v>
      </c>
      <c r="L40" s="465"/>
      <c r="M40" s="465">
        <f>'Barrel Racing'!A28</f>
        <v>8</v>
      </c>
      <c r="N40" s="466" t="str">
        <f>'Barrel Racing'!B28</f>
        <v>Tessie Lamere - Box Elder, MT</v>
      </c>
      <c r="O40" s="482">
        <f>'Barrel Racing'!C28</f>
        <v>16.372</v>
      </c>
      <c r="P40" s="478">
        <f>'Barrel Racing'!D28</f>
        <v>105.28</v>
      </c>
    </row>
    <row r="41" spans="1:22" x14ac:dyDescent="0.25">
      <c r="A41" s="465">
        <f>'Steer Wrestling'!F26</f>
        <v>6</v>
      </c>
      <c r="B41" s="466">
        <f>'Steer Wrestling'!G26</f>
        <v>0</v>
      </c>
      <c r="C41" s="470">
        <f>'Steer Wrestling'!H26</f>
        <v>0</v>
      </c>
      <c r="D41" s="478">
        <f>'Steer Wrestling'!I26</f>
        <v>0</v>
      </c>
      <c r="E41" s="471"/>
      <c r="G41" s="465">
        <f>'Tie Down Roping'!F24</f>
        <v>4</v>
      </c>
      <c r="H41" s="466" t="str">
        <f>'Tie Down Roping'!G24</f>
        <v>Gavaro Harrison - Chinle, AZ</v>
      </c>
      <c r="I41" s="470">
        <f>'Tie Down Roping'!H24</f>
        <v>14.25</v>
      </c>
      <c r="J41" s="478">
        <f>'Tie Down Roping'!I24</f>
        <v>348.74</v>
      </c>
      <c r="L41" s="465"/>
      <c r="M41" s="469"/>
      <c r="N41" s="467"/>
      <c r="O41" s="468"/>
      <c r="S41" s="471" t="s">
        <v>132</v>
      </c>
      <c r="T41" s="466"/>
      <c r="U41" s="474" t="s">
        <v>12</v>
      </c>
      <c r="V41" s="473" t="s">
        <v>40</v>
      </c>
    </row>
    <row r="42" spans="1:22" x14ac:dyDescent="0.25">
      <c r="G42" s="465">
        <f>'Tie Down Roping'!F25</f>
        <v>5</v>
      </c>
      <c r="H42" s="466" t="str">
        <f>'Tie Down Roping'!G25</f>
        <v>Beau Grant - Wingate, NM</v>
      </c>
      <c r="I42" s="470">
        <f>'Tie Down Roping'!H25</f>
        <v>25.25</v>
      </c>
      <c r="J42" s="478">
        <f>'Tie Down Roping'!I25</f>
        <v>224.19</v>
      </c>
      <c r="L42" s="465"/>
      <c r="M42" s="471" t="s">
        <v>55</v>
      </c>
      <c r="O42" s="481" t="s">
        <v>12</v>
      </c>
      <c r="P42" s="473" t="s">
        <v>40</v>
      </c>
      <c r="S42" s="465">
        <f>'Sr. TR Header'!K21</f>
        <v>1</v>
      </c>
      <c r="T42" s="466">
        <f>'Sr. TR Header'!L21</f>
        <v>0</v>
      </c>
      <c r="U42" s="470">
        <f>'Sr. TR Header'!M21</f>
        <v>0</v>
      </c>
      <c r="V42" s="478">
        <f>'Sr. TR Header'!N21</f>
        <v>1210.3440000000001</v>
      </c>
    </row>
    <row r="43" spans="1:22" x14ac:dyDescent="0.25">
      <c r="A43" s="471" t="s">
        <v>51</v>
      </c>
      <c r="C43" s="474" t="s">
        <v>12</v>
      </c>
      <c r="D43" s="473" t="s">
        <v>40</v>
      </c>
      <c r="G43" s="465">
        <f>'Tie Down Roping'!F26</f>
        <v>6</v>
      </c>
      <c r="H43" s="466">
        <f>'Tie Down Roping'!G26</f>
        <v>0</v>
      </c>
      <c r="I43" s="470">
        <f>'Tie Down Roping'!H26</f>
        <v>0</v>
      </c>
      <c r="J43" s="478">
        <f>'Tie Down Roping'!I26</f>
        <v>124.55000000000001</v>
      </c>
      <c r="L43" s="465"/>
      <c r="M43" s="465">
        <f>'Barrel Racing'!F21</f>
        <v>1</v>
      </c>
      <c r="N43" s="466" t="str">
        <f>'Barrel Racing'!G21</f>
        <v>Graysen O'Connor - Arlee, MT</v>
      </c>
      <c r="O43" s="482">
        <f>'Barrel Racing'!H21</f>
        <v>15.941000000000001</v>
      </c>
      <c r="P43" s="478">
        <f>'Barrel Racing'!I21</f>
        <v>763.28</v>
      </c>
      <c r="S43" s="465">
        <f>'Sr. TR Header'!K22</f>
        <v>2</v>
      </c>
      <c r="T43" s="466">
        <f>'Sr. TR Header'!L22</f>
        <v>0</v>
      </c>
      <c r="U43" s="470">
        <f>'Sr. TR Header'!M22</f>
        <v>0</v>
      </c>
      <c r="V43" s="478">
        <f>'Sr. TR Header'!N22</f>
        <v>1001.6640000000001</v>
      </c>
    </row>
    <row r="44" spans="1:22" x14ac:dyDescent="0.25">
      <c r="A44" s="465">
        <f>'Steer Wrestling'!K21</f>
        <v>1</v>
      </c>
      <c r="B44" s="466" t="str">
        <f>'Steer Wrestling'!L21</f>
        <v>Tuck Johnson - Browning, MT</v>
      </c>
      <c r="C44" s="470">
        <f>'Steer Wrestling'!M21</f>
        <v>10.039999999999999</v>
      </c>
      <c r="D44" s="478">
        <f>'Steer Wrestling'!N21</f>
        <v>1134.0159999999998</v>
      </c>
      <c r="L44" s="465"/>
      <c r="M44" s="465">
        <f>'Barrel Racing'!F22</f>
        <v>2</v>
      </c>
      <c r="N44" s="466" t="str">
        <f>'Barrel Racing'!G22</f>
        <v>Taylor Christensen - Kyle, SD</v>
      </c>
      <c r="O44" s="482">
        <f>'Barrel Racing'!H22</f>
        <v>16.181999999999999</v>
      </c>
      <c r="P44" s="478">
        <f>'Barrel Racing'!I22</f>
        <v>631.67999999999995</v>
      </c>
      <c r="S44" s="465">
        <f>'Sr. TR Header'!K23</f>
        <v>3</v>
      </c>
      <c r="T44" s="466">
        <f>'Sr. TR Header'!L23</f>
        <v>0</v>
      </c>
      <c r="U44" s="470">
        <f>'Sr. TR Header'!M23</f>
        <v>0</v>
      </c>
      <c r="V44" s="478">
        <f>'Sr. TR Header'!N23</f>
        <v>792.98400000000004</v>
      </c>
    </row>
    <row r="45" spans="1:22" x14ac:dyDescent="0.25">
      <c r="A45" s="465">
        <f>'Steer Wrestling'!K22</f>
        <v>2</v>
      </c>
      <c r="B45" s="466" t="str">
        <f>'Steer Wrestling'!L22</f>
        <v>Greg Louis - Browning, MT</v>
      </c>
      <c r="C45" s="470">
        <f>'Steer Wrestling'!M22</f>
        <v>12.26</v>
      </c>
      <c r="D45" s="478">
        <f>'Steer Wrestling'!N22</f>
        <v>938.49599999999998</v>
      </c>
      <c r="G45" s="471" t="s">
        <v>117</v>
      </c>
      <c r="H45" s="466"/>
      <c r="I45" s="474" t="s">
        <v>12</v>
      </c>
      <c r="J45" s="473" t="s">
        <v>40</v>
      </c>
      <c r="L45" s="465"/>
      <c r="M45" s="465">
        <f>'Barrel Racing'!F23</f>
        <v>3</v>
      </c>
      <c r="N45" s="466" t="str">
        <f>'Barrel Racing'!G23</f>
        <v>Malyka Muller - Peralta, NM</v>
      </c>
      <c r="O45" s="482">
        <f>'Barrel Racing'!H23</f>
        <v>16.324999999999999</v>
      </c>
      <c r="P45" s="478">
        <f>'Barrel Racing'!I23</f>
        <v>500.08</v>
      </c>
      <c r="S45" s="465">
        <f>'Sr. TR Header'!K24</f>
        <v>4</v>
      </c>
      <c r="T45" s="466">
        <f>'Sr. TR Header'!L24</f>
        <v>0</v>
      </c>
      <c r="U45" s="470">
        <f>'Sr. TR Header'!M24</f>
        <v>0</v>
      </c>
      <c r="V45" s="478">
        <f>'Sr. TR Header'!N24</f>
        <v>584.30400000000009</v>
      </c>
    </row>
    <row r="46" spans="1:22" x14ac:dyDescent="0.25">
      <c r="A46" s="465">
        <f>'Steer Wrestling'!K23</f>
        <v>3</v>
      </c>
      <c r="B46" s="466" t="str">
        <f>'Steer Wrestling'!L23</f>
        <v>Phillip Sutherland - Box Elder</v>
      </c>
      <c r="C46" s="470">
        <f>'Steer Wrestling'!M23</f>
        <v>13.52</v>
      </c>
      <c r="D46" s="478">
        <f>'Steer Wrestling'!N23</f>
        <v>742.976</v>
      </c>
      <c r="G46" s="465">
        <f>'Tie Down Roping'!K21</f>
        <v>1</v>
      </c>
      <c r="H46" s="466" t="str">
        <f>'Tie Down Roping'!L21</f>
        <v>Quinton Inman - Ketchum, OK</v>
      </c>
      <c r="I46" s="470">
        <f>'Tie Down Roping'!M21</f>
        <v>18.850000000000001</v>
      </c>
      <c r="J46" s="478">
        <f>'Tie Down Roping'!N21</f>
        <v>1444.78</v>
      </c>
      <c r="L46" s="465"/>
      <c r="M46" s="465">
        <f>'Barrel Racing'!F24</f>
        <v>4</v>
      </c>
      <c r="N46" s="466" t="str">
        <f>'Barrel Racing'!G24</f>
        <v>Tessie Lamere - Box Elder, MT</v>
      </c>
      <c r="O46" s="482">
        <f>'Barrel Racing'!H24</f>
        <v>16.405999999999999</v>
      </c>
      <c r="P46" s="478">
        <f>'Barrel Racing'!I24</f>
        <v>368.48</v>
      </c>
      <c r="S46" s="465">
        <f>'Sr. TR Header'!K25</f>
        <v>5</v>
      </c>
      <c r="T46" s="466">
        <f>'Sr. TR Header'!L25</f>
        <v>0</v>
      </c>
      <c r="U46" s="470">
        <f>'Sr. TR Header'!M25</f>
        <v>0</v>
      </c>
      <c r="V46" s="478">
        <f>'Sr. TR Header'!N25</f>
        <v>375.62400000000002</v>
      </c>
    </row>
    <row r="47" spans="1:22" x14ac:dyDescent="0.25">
      <c r="A47" s="465">
        <f>'Steer Wrestling'!K24</f>
        <v>4</v>
      </c>
      <c r="B47" s="466" t="str">
        <f>'Steer Wrestling'!L24</f>
        <v>Quinton Inman - Ketchum, OK</v>
      </c>
      <c r="C47" s="470">
        <f>'Steer Wrestling'!M24</f>
        <v>13.8</v>
      </c>
      <c r="D47" s="478">
        <f>'Steer Wrestling'!N24</f>
        <v>547.45600000000002</v>
      </c>
      <c r="G47" s="465">
        <f>'Tie Down Roping'!K22</f>
        <v>2</v>
      </c>
      <c r="H47" s="466" t="str">
        <f>'Tie Down Roping'!L22</f>
        <v>Keene Bends - Ashland, MT</v>
      </c>
      <c r="I47" s="470">
        <f>'Tie Down Roping'!M22</f>
        <v>24.39</v>
      </c>
      <c r="J47" s="478">
        <f>'Tie Down Roping'!N22</f>
        <v>1195.68</v>
      </c>
      <c r="L47" s="465"/>
      <c r="M47" s="465">
        <f>'Barrel Racing'!F25</f>
        <v>5</v>
      </c>
      <c r="N47" s="466" t="str">
        <f>'Barrel Racing'!G25</f>
        <v>Sallye Williams - Skiatook, OK</v>
      </c>
      <c r="O47" s="482">
        <f>'Barrel Racing'!H25</f>
        <v>16.472000000000001</v>
      </c>
      <c r="P47" s="478">
        <f>'Barrel Racing'!I25</f>
        <v>236.88</v>
      </c>
      <c r="S47" s="465">
        <f>'Sr. TR Header'!K26</f>
        <v>6</v>
      </c>
      <c r="T47" s="466">
        <f>'Sr. TR Header'!L26</f>
        <v>0</v>
      </c>
      <c r="U47" s="470">
        <f>'Sr. TR Header'!M26</f>
        <v>0</v>
      </c>
      <c r="V47" s="478">
        <f>'Sr. TR Header'!N26</f>
        <v>208.68000000000004</v>
      </c>
    </row>
    <row r="48" spans="1:22" x14ac:dyDescent="0.25">
      <c r="A48" s="465">
        <f>'Steer Wrestling'!K25</f>
        <v>5</v>
      </c>
      <c r="B48" s="466" t="str">
        <f>'Steer Wrestling'!L25</f>
        <v>Ty Allen Fischer - Ashland, MT</v>
      </c>
      <c r="C48" s="470">
        <f>'Steer Wrestling'!M25</f>
        <v>15.18</v>
      </c>
      <c r="D48" s="478">
        <f>'Steer Wrestling'!N25</f>
        <v>351.93599999999998</v>
      </c>
      <c r="G48" s="465">
        <f>'Tie Down Roping'!K23</f>
        <v>3</v>
      </c>
      <c r="H48" s="466" t="str">
        <f>'Tie Down Roping'!L23</f>
        <v>Gavaro Harrison - Chinle, AZ</v>
      </c>
      <c r="I48" s="470">
        <f>'Tie Down Roping'!M23</f>
        <v>25.93</v>
      </c>
      <c r="J48" s="478">
        <f>'Tie Down Roping'!N23</f>
        <v>946.58</v>
      </c>
      <c r="L48" s="465"/>
      <c r="M48" s="465">
        <f>'Barrel Racing'!F26</f>
        <v>6</v>
      </c>
      <c r="N48" s="466" t="str">
        <f>'Barrel Racing'!G26</f>
        <v>Bailey Nelson - Hardin, MT</v>
      </c>
      <c r="O48" s="482">
        <f>'Barrel Racing'!H26</f>
        <v>16.553000000000001</v>
      </c>
      <c r="P48" s="478">
        <f>'Barrel Racing'!I26</f>
        <v>131.6</v>
      </c>
    </row>
    <row r="49" spans="1:22" x14ac:dyDescent="0.25">
      <c r="A49" s="465">
        <f>'Steer Wrestling'!K26</f>
        <v>6</v>
      </c>
      <c r="B49" s="466" t="str">
        <f>'Steer Wrestling'!L26</f>
        <v>Wyatt Tibbitts - Piedmont, SD</v>
      </c>
      <c r="C49" s="470">
        <f>'Steer Wrestling'!M26</f>
        <v>16.399999999999999</v>
      </c>
      <c r="D49" s="478">
        <f>'Steer Wrestling'!N26</f>
        <v>195.52</v>
      </c>
      <c r="G49" s="465">
        <f>'Tie Down Roping'!K24</f>
        <v>4</v>
      </c>
      <c r="H49" s="466" t="str">
        <f>'Tie Down Roping'!L24</f>
        <v>Andre Lafrance</v>
      </c>
      <c r="I49" s="470">
        <f>'Tie Down Roping'!M24</f>
        <v>25.03</v>
      </c>
      <c r="J49" s="478">
        <f>'Tie Down Roping'!N24</f>
        <v>697.48</v>
      </c>
      <c r="L49" s="465"/>
      <c r="O49" s="482"/>
      <c r="P49" s="478"/>
      <c r="S49" s="471" t="s">
        <v>133</v>
      </c>
      <c r="T49" s="466"/>
      <c r="U49" s="474" t="s">
        <v>12</v>
      </c>
      <c r="V49" s="473" t="s">
        <v>40</v>
      </c>
    </row>
    <row r="50" spans="1:22" x14ac:dyDescent="0.25">
      <c r="A50" s="465">
        <f>'Steer Wrestling'!K27</f>
        <v>7</v>
      </c>
      <c r="B50" s="466">
        <f>'Steer Wrestling'!L27</f>
        <v>0</v>
      </c>
      <c r="C50" s="470">
        <f>'Steer Wrestling'!M27</f>
        <v>0</v>
      </c>
      <c r="D50" s="478">
        <f>'Steer Wrestling'!N27</f>
        <v>0</v>
      </c>
      <c r="G50" s="465">
        <f>'Tie Down Roping'!K25</f>
        <v>5</v>
      </c>
      <c r="H50" s="466" t="str">
        <f>'Tie Down Roping'!L25</f>
        <v>Beau Grant - Wingate, NM</v>
      </c>
      <c r="I50" s="470">
        <f>'Tie Down Roping'!M25</f>
        <v>36.18</v>
      </c>
      <c r="J50" s="478">
        <f>'Tie Down Roping'!N25</f>
        <v>448.38</v>
      </c>
      <c r="L50" s="465"/>
      <c r="M50" s="471" t="s">
        <v>56</v>
      </c>
      <c r="O50" s="481" t="s">
        <v>12</v>
      </c>
      <c r="P50" s="473" t="s">
        <v>40</v>
      </c>
      <c r="S50" s="465">
        <f>'Sr. TR Heeler'!A21</f>
        <v>1</v>
      </c>
      <c r="T50" s="466">
        <f>'Sr. TR Heeler'!B21</f>
        <v>0</v>
      </c>
      <c r="U50" s="470">
        <f>'Sr. TR Heeler'!C21</f>
        <v>0</v>
      </c>
      <c r="V50" s="478">
        <f>'Sr. TR Heeler'!D21</f>
        <v>1210.3440000000001</v>
      </c>
    </row>
    <row r="51" spans="1:22" x14ac:dyDescent="0.25">
      <c r="A51" s="465">
        <f>'Steer Wrestling'!K28</f>
        <v>8</v>
      </c>
      <c r="B51" s="466">
        <f>'Steer Wrestling'!L28</f>
        <v>0</v>
      </c>
      <c r="C51" s="470">
        <f>'Steer Wrestling'!M28</f>
        <v>0</v>
      </c>
      <c r="D51" s="478">
        <f>'Steer Wrestling'!N28</f>
        <v>0</v>
      </c>
      <c r="G51" s="465">
        <f>'Tie Down Roping'!K26</f>
        <v>6</v>
      </c>
      <c r="H51" s="466" t="str">
        <f>'Tie Down Roping'!L26</f>
        <v>Ty Allen Fischer - Ashland, MT</v>
      </c>
      <c r="I51" s="470" t="str">
        <f>'Tie Down Roping'!M26</f>
        <v>9.29 ON 1</v>
      </c>
      <c r="J51" s="478">
        <f>'Tie Down Roping'!N26</f>
        <v>249.10000000000002</v>
      </c>
      <c r="L51" s="465"/>
      <c r="M51" s="465">
        <f>'Barrel Racing'!K21</f>
        <v>1</v>
      </c>
      <c r="N51" s="466" t="str">
        <f>'Barrel Racing'!L21</f>
        <v>Graysen O'Connor - Arlee, MT</v>
      </c>
      <c r="O51" s="482">
        <f>'Barrel Racing'!M21</f>
        <v>32.100999999999999</v>
      </c>
      <c r="P51" s="478">
        <f>'Barrel Racing'!N21</f>
        <v>1210.72</v>
      </c>
      <c r="S51" s="465">
        <f>'Sr. TR Heeler'!A22</f>
        <v>2</v>
      </c>
      <c r="T51" s="466">
        <f>'Sr. TR Heeler'!B22</f>
        <v>0</v>
      </c>
      <c r="U51" s="470">
        <f>'Sr. TR Heeler'!C22</f>
        <v>0</v>
      </c>
      <c r="V51" s="478">
        <f>'Sr. TR Heeler'!D22</f>
        <v>1001.6640000000001</v>
      </c>
    </row>
    <row r="52" spans="1:22" x14ac:dyDescent="0.25">
      <c r="G52" s="465">
        <f>'Tie Down Roping'!K27</f>
        <v>7</v>
      </c>
      <c r="H52" s="466">
        <f>'Tie Down Roping'!L27</f>
        <v>0</v>
      </c>
      <c r="I52" s="470">
        <f>'Tie Down Roping'!M27</f>
        <v>0</v>
      </c>
      <c r="J52" s="478">
        <f>'Tie Down Roping'!N27</f>
        <v>0</v>
      </c>
      <c r="L52" s="465"/>
      <c r="M52" s="465">
        <f>'Barrel Racing'!K22</f>
        <v>2</v>
      </c>
      <c r="N52" s="466" t="str">
        <f>'Barrel Racing'!L22</f>
        <v>Malyka Muller - Peralta, NM</v>
      </c>
      <c r="O52" s="482">
        <f>'Barrel Racing'!M22</f>
        <v>32.308</v>
      </c>
      <c r="P52" s="478">
        <f>'Barrel Racing'!N22</f>
        <v>1052.8</v>
      </c>
      <c r="S52" s="465">
        <f>'Sr. TR Heeler'!A23</f>
        <v>3</v>
      </c>
      <c r="T52" s="466">
        <f>'Sr. TR Heeler'!B23</f>
        <v>0</v>
      </c>
      <c r="U52" s="470">
        <f>'Sr. TR Heeler'!C23</f>
        <v>0</v>
      </c>
      <c r="V52" s="478">
        <f>'Sr. TR Heeler'!D23</f>
        <v>792.98400000000004</v>
      </c>
    </row>
    <row r="53" spans="1:22" x14ac:dyDescent="0.25">
      <c r="A53" s="471" t="s">
        <v>52</v>
      </c>
      <c r="C53" s="474" t="s">
        <v>12</v>
      </c>
      <c r="D53" s="473" t="s">
        <v>40</v>
      </c>
      <c r="F53" s="471"/>
      <c r="G53" s="465">
        <f>'Tie Down Roping'!K28</f>
        <v>8</v>
      </c>
      <c r="H53" s="466">
        <f>'Tie Down Roping'!L28</f>
        <v>0</v>
      </c>
      <c r="I53" s="470">
        <f>'Tie Down Roping'!M28</f>
        <v>0</v>
      </c>
      <c r="J53" s="478">
        <f>'Tie Down Roping'!N28</f>
        <v>0</v>
      </c>
      <c r="L53" s="465"/>
      <c r="M53" s="465">
        <f>'Barrel Racing'!K23</f>
        <v>3</v>
      </c>
      <c r="N53" s="466" t="str">
        <f>'Barrel Racing'!L23</f>
        <v>Taylor Christensen - Kyle, SD</v>
      </c>
      <c r="O53" s="482">
        <f>'Barrel Racing'!M23</f>
        <v>32.521999999999998</v>
      </c>
      <c r="P53" s="478">
        <f>'Barrel Racing'!N23</f>
        <v>894.88000000000011</v>
      </c>
      <c r="S53" s="465">
        <f>'Sr. TR Heeler'!A24</f>
        <v>4</v>
      </c>
      <c r="T53" s="466">
        <f>'Sr. TR Heeler'!B24</f>
        <v>0</v>
      </c>
      <c r="U53" s="470">
        <f>'Sr. TR Heeler'!C24</f>
        <v>0</v>
      </c>
      <c r="V53" s="478">
        <f>'Sr. TR Heeler'!D24</f>
        <v>584.30400000000009</v>
      </c>
    </row>
    <row r="54" spans="1:22" x14ac:dyDescent="0.25">
      <c r="A54" s="465">
        <f>Breakaway!A21</f>
        <v>1</v>
      </c>
      <c r="B54" s="466" t="str">
        <f>Breakaway!B21</f>
        <v>Megan Small - Busby, MT</v>
      </c>
      <c r="C54" s="470">
        <f>Breakaway!C21</f>
        <v>2.65</v>
      </c>
      <c r="D54" s="478">
        <f>Breakaway!D21</f>
        <v>1405.3</v>
      </c>
      <c r="G54" s="465"/>
      <c r="H54" s="466"/>
      <c r="I54" s="467"/>
      <c r="J54" s="468"/>
      <c r="L54" s="465"/>
      <c r="M54" s="465">
        <f>'Barrel Racing'!K24</f>
        <v>4</v>
      </c>
      <c r="N54" s="466" t="str">
        <f>'Barrel Racing'!L24</f>
        <v>Sallye Williams - Skiatook, OK</v>
      </c>
      <c r="O54" s="482">
        <f>'Barrel Racing'!M24</f>
        <v>32.771000000000001</v>
      </c>
      <c r="P54" s="478">
        <f>'Barrel Racing'!N24</f>
        <v>736.96</v>
      </c>
      <c r="S54" s="465">
        <f>'Sr. TR Heeler'!A25</f>
        <v>5</v>
      </c>
      <c r="T54" s="466">
        <f>'Sr. TR Heeler'!B25</f>
        <v>0</v>
      </c>
      <c r="U54" s="470">
        <f>'Sr. TR Heeler'!C25</f>
        <v>0</v>
      </c>
      <c r="V54" s="478">
        <f>'Sr. TR Heeler'!D25</f>
        <v>375.62400000000002</v>
      </c>
    </row>
    <row r="55" spans="1:22" x14ac:dyDescent="0.25">
      <c r="A55" s="465">
        <f>Breakaway!A22</f>
        <v>2</v>
      </c>
      <c r="B55" s="466" t="str">
        <f>Breakaway!B22</f>
        <v>Katelin Conway - Cut Bank, MT</v>
      </c>
      <c r="C55" s="470">
        <f>Breakaway!C22</f>
        <v>2.66</v>
      </c>
      <c r="D55" s="478">
        <f>Breakaway!D22</f>
        <v>1222</v>
      </c>
      <c r="G55" s="475" t="s">
        <v>57</v>
      </c>
      <c r="H55" s="465"/>
      <c r="I55" s="474" t="s">
        <v>12</v>
      </c>
      <c r="J55" s="473" t="s">
        <v>40</v>
      </c>
      <c r="L55" s="465"/>
      <c r="M55" s="465">
        <f>'Barrel Racing'!K25</f>
        <v>5</v>
      </c>
      <c r="N55" s="466" t="str">
        <f>'Barrel Racing'!L25</f>
        <v>Tessie Lamere - Box Elder, MT</v>
      </c>
      <c r="O55" s="482">
        <f>'Barrel Racing'!M25</f>
        <v>32.777999999999999</v>
      </c>
      <c r="P55" s="478">
        <f>'Barrel Racing'!N25</f>
        <v>579.04</v>
      </c>
      <c r="S55" s="465">
        <f>'Sr. TR Heeler'!A26</f>
        <v>6</v>
      </c>
      <c r="T55" s="466">
        <f>'Sr. TR Heeler'!B26</f>
        <v>0</v>
      </c>
      <c r="U55" s="470">
        <f>'Sr. TR Heeler'!C26</f>
        <v>0</v>
      </c>
      <c r="V55" s="478">
        <f>'Sr. TR Heeler'!D26</f>
        <v>208.68000000000004</v>
      </c>
    </row>
    <row r="56" spans="1:22" x14ac:dyDescent="0.25">
      <c r="A56" s="465">
        <f>Breakaway!A23</f>
        <v>3</v>
      </c>
      <c r="B56" s="466" t="str">
        <f>Breakaway!B23</f>
        <v>Vanessa Begay - Window Rock, AZ</v>
      </c>
      <c r="C56" s="470">
        <f>Breakaway!C23</f>
        <v>2.9</v>
      </c>
      <c r="D56" s="478">
        <f>Breakaway!D23</f>
        <v>1038.7</v>
      </c>
      <c r="G56" s="469">
        <f>'TR Header'!A21</f>
        <v>1</v>
      </c>
      <c r="H56" s="479" t="str">
        <f>'TR Header'!B21</f>
        <v>Westley Benally</v>
      </c>
      <c r="I56" s="470">
        <f>'TR Header'!C21</f>
        <v>4.34</v>
      </c>
      <c r="J56" s="478">
        <f>'TR Header'!D21</f>
        <v>2105.788</v>
      </c>
      <c r="L56" s="465"/>
      <c r="M56" s="465">
        <f>'Barrel Racing'!K26</f>
        <v>6</v>
      </c>
      <c r="N56" s="466" t="str">
        <f>'Barrel Racing'!L26</f>
        <v>Karsyn Yazzie - Rough Rock, AZ</v>
      </c>
      <c r="O56" s="482">
        <f>'Barrel Racing'!M26</f>
        <v>32.790999999999997</v>
      </c>
      <c r="P56" s="478">
        <f>'Barrel Racing'!N26</f>
        <v>421.12</v>
      </c>
    </row>
    <row r="57" spans="1:22" x14ac:dyDescent="0.25">
      <c r="A57" s="465">
        <f>Breakaway!A24</f>
        <v>4</v>
      </c>
      <c r="B57" s="466" t="str">
        <f>Breakaway!B24</f>
        <v>Kadin Jodie - Churchrock, NM</v>
      </c>
      <c r="C57" s="470">
        <f>Breakaway!C24</f>
        <v>3.13</v>
      </c>
      <c r="D57" s="478">
        <f>Breakaway!D24</f>
        <v>855.40000000000009</v>
      </c>
      <c r="G57" s="469">
        <f>'TR Header'!A22</f>
        <v>2</v>
      </c>
      <c r="H57" s="479" t="str">
        <f>'TR Header'!B22</f>
        <v>Westley Benally </v>
      </c>
      <c r="I57" s="470">
        <f>'TR Header'!C22</f>
        <v>4.43</v>
      </c>
      <c r="J57" s="478">
        <f>'TR Header'!D22</f>
        <v>1831.1200000000001</v>
      </c>
      <c r="L57" s="465"/>
      <c r="M57" s="465">
        <f>'Barrel Racing'!K27</f>
        <v>7</v>
      </c>
      <c r="N57" s="466" t="str">
        <f>'Barrel Racing'!L27</f>
        <v>Jessica Havener - Lodge Grass</v>
      </c>
      <c r="O57" s="482">
        <f>'Barrel Racing'!M27</f>
        <v>32.974999999999994</v>
      </c>
      <c r="P57" s="478">
        <f>'Barrel Racing'!N27</f>
        <v>263.2</v>
      </c>
      <c r="S57" s="471" t="s">
        <v>134</v>
      </c>
      <c r="T57" s="466"/>
      <c r="U57" s="474" t="s">
        <v>12</v>
      </c>
      <c r="V57" s="473" t="s">
        <v>40</v>
      </c>
    </row>
    <row r="58" spans="1:22" x14ac:dyDescent="0.25">
      <c r="A58" s="465">
        <f>Breakaway!A25</f>
        <v>5</v>
      </c>
      <c r="B58" s="466" t="str">
        <f>Breakaway!B25</f>
        <v>Oodessa Barlow - Rock Point, AZ</v>
      </c>
      <c r="C58" s="470">
        <f>Breakaway!C25</f>
        <v>3.14</v>
      </c>
      <c r="D58" s="478">
        <f>Breakaway!D25</f>
        <v>672.1</v>
      </c>
      <c r="G58" s="469">
        <f>'TR Header'!A23</f>
        <v>3</v>
      </c>
      <c r="H58" s="479" t="str">
        <f>'TR Header'!B23</f>
        <v xml:space="preserve">Rope Three Irons </v>
      </c>
      <c r="I58" s="470">
        <f>'TR Header'!C23</f>
        <v>5.2</v>
      </c>
      <c r="J58" s="478">
        <f>'TR Header'!D23</f>
        <v>1556.4520000000002</v>
      </c>
      <c r="L58" s="465"/>
      <c r="M58" s="465">
        <f>'Barrel Racing'!K28</f>
        <v>8</v>
      </c>
      <c r="N58" s="466" t="str">
        <f>'Barrel Racing'!L28</f>
        <v>Bailey Nelson - Hardin, MT</v>
      </c>
      <c r="O58" s="482">
        <f>'Barrel Racing'!M28</f>
        <v>32.999000000000002</v>
      </c>
      <c r="P58" s="478">
        <f>'Barrel Racing'!N28</f>
        <v>105.28</v>
      </c>
      <c r="S58" s="465">
        <f>'Sr. TR Heeler'!F21</f>
        <v>1</v>
      </c>
      <c r="T58" s="466">
        <f>'Sr. TR Heeler'!G21</f>
        <v>0</v>
      </c>
      <c r="U58" s="470">
        <f>'Sr. TR Heeler'!H21</f>
        <v>0</v>
      </c>
      <c r="V58" s="478">
        <f>'Sr. TR Heeler'!I21</f>
        <v>605.17200000000003</v>
      </c>
    </row>
    <row r="59" spans="1:22" x14ac:dyDescent="0.25">
      <c r="A59" s="465" t="str">
        <f>Breakaway!A26</f>
        <v>6/7s</v>
      </c>
      <c r="B59" s="466" t="str">
        <f>Breakaway!B26</f>
        <v>Nyis Colliflower - Box Elder, MT</v>
      </c>
      <c r="C59" s="470">
        <f>Breakaway!C26</f>
        <v>3.16</v>
      </c>
      <c r="D59" s="478">
        <f>Breakaway!D26</f>
        <v>397.15</v>
      </c>
      <c r="G59" s="469">
        <f>'TR Header'!A24</f>
        <v>4</v>
      </c>
      <c r="H59" s="479" t="str">
        <f>'TR Header'!B24</f>
        <v>Dwight Sells </v>
      </c>
      <c r="I59" s="470">
        <f>'TR Header'!C24</f>
        <v>5.22</v>
      </c>
      <c r="J59" s="478">
        <f>'TR Header'!D24</f>
        <v>1281.7840000000001</v>
      </c>
      <c r="L59" s="465"/>
      <c r="S59" s="465">
        <f>'Sr. TR Heeler'!F22</f>
        <v>2</v>
      </c>
      <c r="T59" s="466">
        <f>'Sr. TR Heeler'!G22</f>
        <v>0</v>
      </c>
      <c r="U59" s="470">
        <f>'Sr. TR Heeler'!H22</f>
        <v>0</v>
      </c>
      <c r="V59" s="478">
        <f>'Sr. TR Heeler'!I22</f>
        <v>500.83200000000005</v>
      </c>
    </row>
    <row r="60" spans="1:22" x14ac:dyDescent="0.25">
      <c r="A60" s="465" t="str">
        <f>Breakaway!A27</f>
        <v>6/7s</v>
      </c>
      <c r="B60" s="466" t="str">
        <f>Breakaway!B27</f>
        <v>Callie Dixon - Morley, AB</v>
      </c>
      <c r="C60" s="470">
        <f>Breakaway!C27</f>
        <v>3.16</v>
      </c>
      <c r="D60" s="478">
        <f>Breakaway!D27</f>
        <v>397.15</v>
      </c>
      <c r="G60" s="469">
        <f>'TR Header'!A25</f>
        <v>5</v>
      </c>
      <c r="H60" s="479" t="str">
        <f>'TR Header'!B25</f>
        <v>Ty Allen Fischer </v>
      </c>
      <c r="I60" s="470">
        <f>'TR Header'!C25</f>
        <v>5.41</v>
      </c>
      <c r="J60" s="478">
        <f>'TR Header'!D25</f>
        <v>1007.1160000000001</v>
      </c>
      <c r="L60" s="465"/>
      <c r="M60" s="475" t="s">
        <v>118</v>
      </c>
      <c r="O60" s="472" t="s">
        <v>38</v>
      </c>
      <c r="P60" s="473" t="s">
        <v>40</v>
      </c>
      <c r="S60" s="465">
        <f>'Sr. TR Heeler'!F23</f>
        <v>3</v>
      </c>
      <c r="T60" s="466">
        <f>'Sr. TR Heeler'!G23</f>
        <v>0</v>
      </c>
      <c r="U60" s="470">
        <f>'Sr. TR Heeler'!H23</f>
        <v>0</v>
      </c>
      <c r="V60" s="478">
        <f>'Sr. TR Heeler'!I23</f>
        <v>396.49200000000002</v>
      </c>
    </row>
    <row r="61" spans="1:22" x14ac:dyDescent="0.25">
      <c r="A61" s="465">
        <f>Breakaway!A28</f>
        <v>8</v>
      </c>
      <c r="B61" s="466" t="str">
        <f>Breakaway!B28</f>
        <v>Jewel Bettelyoun - Eagle Butte, SD</v>
      </c>
      <c r="C61" s="470">
        <f>Breakaway!C28</f>
        <v>3.42</v>
      </c>
      <c r="D61" s="478">
        <f>Breakaway!D28</f>
        <v>122.2</v>
      </c>
      <c r="G61" s="469">
        <f>'TR Header'!A26</f>
        <v>6</v>
      </c>
      <c r="H61" s="479" t="str">
        <f>'TR Header'!B26</f>
        <v>Trey Begay </v>
      </c>
      <c r="I61" s="470">
        <f>'TR Header'!C26</f>
        <v>5.42</v>
      </c>
      <c r="J61" s="478">
        <f>'TR Header'!D26</f>
        <v>732.44800000000009</v>
      </c>
      <c r="L61" s="465"/>
      <c r="M61" s="484">
        <f>'Bull Riding'!A21</f>
        <v>1</v>
      </c>
      <c r="N61" s="479" t="str">
        <f>'Bull Riding'!B21</f>
        <v>Wynn Wells - Browning, MT</v>
      </c>
      <c r="O61" s="485">
        <f>'Bull Riding'!C21</f>
        <v>86</v>
      </c>
      <c r="P61" s="478">
        <f>'Bull Riding'!D21</f>
        <v>1248.5079999999998</v>
      </c>
      <c r="S61" s="465">
        <f>'Sr. TR Heeler'!F24</f>
        <v>4</v>
      </c>
      <c r="T61" s="466">
        <f>'Sr. TR Heeler'!G24</f>
        <v>0</v>
      </c>
      <c r="U61" s="470">
        <f>'Sr. TR Heeler'!H24</f>
        <v>0</v>
      </c>
      <c r="V61" s="478">
        <f>'Sr. TR Heeler'!I24</f>
        <v>292.15200000000004</v>
      </c>
    </row>
    <row r="62" spans="1:22" x14ac:dyDescent="0.25">
      <c r="C62" s="470"/>
      <c r="D62" s="478"/>
      <c r="G62" s="469">
        <f>'TR Header'!A27</f>
        <v>7</v>
      </c>
      <c r="H62" s="479" t="str">
        <f>'TR Header'!B27</f>
        <v>Colin Begay </v>
      </c>
      <c r="I62" s="470">
        <f>'TR Header'!C27</f>
        <v>5.47</v>
      </c>
      <c r="J62" s="478">
        <f>'TR Header'!D27</f>
        <v>457.78000000000003</v>
      </c>
      <c r="L62" s="465"/>
      <c r="M62" s="484">
        <f>'Bull Riding'!A22</f>
        <v>2</v>
      </c>
      <c r="N62" s="479" t="str">
        <f>'Bull Riding'!B22</f>
        <v>Jayde Murphy - Cut Bank, MT</v>
      </c>
      <c r="O62" s="485">
        <f>'Bull Riding'!C22</f>
        <v>80</v>
      </c>
      <c r="P62" s="478">
        <f>'Bull Riding'!D22</f>
        <v>925.62</v>
      </c>
      <c r="S62" s="465">
        <f>'Sr. TR Heeler'!F25</f>
        <v>5</v>
      </c>
      <c r="T62" s="466">
        <f>'Sr. TR Heeler'!G25</f>
        <v>0</v>
      </c>
      <c r="U62" s="470">
        <f>'Sr. TR Heeler'!H25</f>
        <v>0</v>
      </c>
      <c r="V62" s="478">
        <f>'Sr. TR Heeler'!I25</f>
        <v>187.81200000000001</v>
      </c>
    </row>
    <row r="63" spans="1:22" x14ac:dyDescent="0.25">
      <c r="A63" s="471" t="s">
        <v>114</v>
      </c>
      <c r="C63" s="474" t="s">
        <v>12</v>
      </c>
      <c r="D63" s="473" t="s">
        <v>40</v>
      </c>
      <c r="G63" s="469">
        <f>'TR Header'!A28</f>
        <v>8</v>
      </c>
      <c r="H63" s="479" t="str">
        <f>'TR Header'!B28</f>
        <v>Wyatt Tibbitts </v>
      </c>
      <c r="I63" s="470">
        <f>'TR Header'!C28</f>
        <v>5.5</v>
      </c>
      <c r="J63" s="478">
        <f>'TR Header'!D28</f>
        <v>183.11200000000002</v>
      </c>
      <c r="L63" s="465"/>
      <c r="M63" s="484">
        <f>'Bull Riding'!A23</f>
        <v>3</v>
      </c>
      <c r="N63" s="479" t="str">
        <f>'Bull Riding'!B23</f>
        <v>Preston Louis - Browning, MT</v>
      </c>
      <c r="O63" s="485">
        <f>'Bull Riding'!C23</f>
        <v>80</v>
      </c>
      <c r="P63" s="478">
        <f>'Bull Riding'!D23</f>
        <v>925.62</v>
      </c>
      <c r="S63" s="465">
        <f>'Sr. TR Heeler'!F26</f>
        <v>6</v>
      </c>
      <c r="T63" s="466">
        <f>'Sr. TR Heeler'!G26</f>
        <v>0</v>
      </c>
      <c r="U63" s="470">
        <f>'Sr. TR Heeler'!H26</f>
        <v>0</v>
      </c>
      <c r="V63" s="478">
        <f>'Sr. TR Heeler'!I26</f>
        <v>104.34000000000002</v>
      </c>
    </row>
    <row r="64" spans="1:22" x14ac:dyDescent="0.25">
      <c r="A64" s="465">
        <f>Breakaway!F21</f>
        <v>1</v>
      </c>
      <c r="B64" s="466" t="str">
        <f>Breakaway!G21</f>
        <v>Megan Small - Busby, MT</v>
      </c>
      <c r="C64" s="470">
        <f>Breakaway!H21</f>
        <v>3.42</v>
      </c>
      <c r="D64" s="478">
        <f>Breakaway!I21</f>
        <v>885.94999999999993</v>
      </c>
      <c r="G64" s="465"/>
      <c r="H64" s="466"/>
      <c r="I64" s="470"/>
      <c r="J64" s="478"/>
      <c r="L64" s="465"/>
      <c r="M64" s="484">
        <f>'Bull Riding'!A24</f>
        <v>4</v>
      </c>
      <c r="N64" s="479" t="str">
        <f>'Bull Riding'!B24</f>
        <v>Cannon Cravens - Tahlequah, OK</v>
      </c>
      <c r="O64" s="485">
        <f>'Bull Riding'!C24</f>
        <v>79</v>
      </c>
      <c r="P64" s="478">
        <f>'Bull Riding'!D24</f>
        <v>602.72800000000007</v>
      </c>
      <c r="T64" s="466"/>
      <c r="U64" s="470"/>
      <c r="V64" s="478"/>
    </row>
    <row r="65" spans="1:30" x14ac:dyDescent="0.25">
      <c r="A65" s="465">
        <f>Breakaway!F22</f>
        <v>2</v>
      </c>
      <c r="B65" s="466" t="str">
        <f>Breakaway!G22</f>
        <v>Kadin Jodie - Churchrock, NM</v>
      </c>
      <c r="C65" s="470">
        <f>Breakaway!H22</f>
        <v>3.65</v>
      </c>
      <c r="D65" s="478">
        <f>Breakaway!I22</f>
        <v>733.19999999999993</v>
      </c>
      <c r="G65" s="475" t="s">
        <v>58</v>
      </c>
      <c r="H65" s="465"/>
      <c r="I65" s="474" t="s">
        <v>12</v>
      </c>
      <c r="J65" s="473" t="s">
        <v>40</v>
      </c>
      <c r="L65" s="465"/>
      <c r="M65" s="484">
        <f>'Bull Riding'!A25</f>
        <v>5</v>
      </c>
      <c r="N65" s="479" t="str">
        <f>'Bull Riding'!B25</f>
        <v>Stran Smith - Lantry, SD</v>
      </c>
      <c r="O65" s="485">
        <f>'Bull Riding'!C25</f>
        <v>78</v>
      </c>
      <c r="P65" s="478">
        <f>'Bull Riding'!D25</f>
        <v>301.36</v>
      </c>
      <c r="S65" s="471" t="s">
        <v>135</v>
      </c>
      <c r="T65" s="466"/>
      <c r="U65" s="474" t="s">
        <v>12</v>
      </c>
      <c r="V65" s="473" t="s">
        <v>40</v>
      </c>
    </row>
    <row r="66" spans="1:30" x14ac:dyDescent="0.25">
      <c r="A66" s="465">
        <f>Breakaway!F23</f>
        <v>3</v>
      </c>
      <c r="B66" s="466" t="str">
        <f>Breakaway!G23</f>
        <v>Vanessa Begay - Window Rock, AZ</v>
      </c>
      <c r="C66" s="470">
        <f>Breakaway!H23</f>
        <v>5.28</v>
      </c>
      <c r="D66" s="478">
        <f>Breakaway!I23</f>
        <v>580.45000000000005</v>
      </c>
      <c r="G66" s="469">
        <f>'TR Header'!F21</f>
        <v>1</v>
      </c>
      <c r="H66" s="479" t="str">
        <f>'TR Header'!G21</f>
        <v>Westley Benally</v>
      </c>
      <c r="I66" s="470">
        <f>'TR Header'!H21</f>
        <v>5.28</v>
      </c>
      <c r="J66" s="478">
        <f>'TR Header'!I21</f>
        <v>1327.5619999999999</v>
      </c>
      <c r="L66" s="465"/>
      <c r="M66" s="484">
        <f>'Bull Riding'!A26</f>
        <v>6</v>
      </c>
      <c r="N66" s="479" t="str">
        <f>'Bull Riding'!B26</f>
        <v>Bo Tyler Vocu - Ashland, MT</v>
      </c>
      <c r="O66" s="485">
        <f>'Bull Riding'!C26</f>
        <v>78</v>
      </c>
      <c r="P66" s="478">
        <f>'Bull Riding'!D26</f>
        <v>301.36</v>
      </c>
      <c r="S66" s="465">
        <f>'Sr. TR Heeler'!K21</f>
        <v>1</v>
      </c>
      <c r="T66" s="466">
        <f>'Sr. TR Heeler'!L21</f>
        <v>0</v>
      </c>
      <c r="U66" s="470">
        <f>'Sr. TR Heeler'!M21</f>
        <v>0</v>
      </c>
      <c r="V66" s="478">
        <f>'Sr. TR Heeler'!N21</f>
        <v>1210.3440000000001</v>
      </c>
    </row>
    <row r="67" spans="1:30" x14ac:dyDescent="0.25">
      <c r="A67" s="465">
        <f>Breakaway!F24</f>
        <v>4</v>
      </c>
      <c r="B67" s="466" t="str">
        <f>Breakaway!G24</f>
        <v>Nyis Colliflower - Box Elder, MT</v>
      </c>
      <c r="C67" s="470">
        <f>Breakaway!H24</f>
        <v>6.12</v>
      </c>
      <c r="D67" s="478">
        <f>Breakaway!I24</f>
        <v>427.70000000000005</v>
      </c>
      <c r="G67" s="469">
        <f>'TR Header'!F22</f>
        <v>2</v>
      </c>
      <c r="H67" s="479" t="str">
        <f>'TR Header'!G22</f>
        <v>Trey Begay</v>
      </c>
      <c r="I67" s="470">
        <f>'TR Header'!H22</f>
        <v>5.34</v>
      </c>
      <c r="J67" s="478">
        <f>'TR Header'!I22</f>
        <v>1098.672</v>
      </c>
      <c r="L67" s="465"/>
      <c r="M67" s="469"/>
      <c r="N67" s="467"/>
      <c r="O67" s="468"/>
      <c r="S67" s="465">
        <f>'Sr. TR Heeler'!K22</f>
        <v>2</v>
      </c>
      <c r="T67" s="466">
        <f>'Sr. TR Heeler'!L22</f>
        <v>0</v>
      </c>
      <c r="U67" s="470">
        <f>'Sr. TR Heeler'!M22</f>
        <v>0</v>
      </c>
      <c r="V67" s="478">
        <f>'Sr. TR Heeler'!N22</f>
        <v>1001.6640000000001</v>
      </c>
    </row>
    <row r="68" spans="1:30" x14ac:dyDescent="0.25">
      <c r="A68" s="465">
        <f>Breakaway!F25</f>
        <v>5</v>
      </c>
      <c r="B68" s="466" t="str">
        <f>Breakaway!G25</f>
        <v>Jewel Bettelyoun - Eagle Butte, SD</v>
      </c>
      <c r="C68" s="470">
        <f>Breakaway!H25</f>
        <v>14.56</v>
      </c>
      <c r="D68" s="478">
        <f>Breakaway!I25</f>
        <v>274.95</v>
      </c>
      <c r="G68" s="469">
        <f>'TR Header'!F23</f>
        <v>3</v>
      </c>
      <c r="H68" s="479" t="str">
        <f>'TR Header'!G23</f>
        <v>Ty Allen Fischer</v>
      </c>
      <c r="I68" s="470">
        <f>'TR Header'!H23</f>
        <v>5.59</v>
      </c>
      <c r="J68" s="478">
        <f>'TR Header'!I23</f>
        <v>869.78200000000004</v>
      </c>
      <c r="L68" s="465"/>
      <c r="M68" s="475" t="s">
        <v>119</v>
      </c>
      <c r="O68" s="472" t="s">
        <v>38</v>
      </c>
      <c r="P68" s="473" t="s">
        <v>40</v>
      </c>
      <c r="S68" s="465">
        <f>'Sr. TR Heeler'!K23</f>
        <v>3</v>
      </c>
      <c r="T68" s="466">
        <f>'Sr. TR Heeler'!L23</f>
        <v>0</v>
      </c>
      <c r="U68" s="470">
        <f>'Sr. TR Heeler'!M23</f>
        <v>0</v>
      </c>
      <c r="V68" s="478">
        <f>'Sr. TR Heeler'!N23</f>
        <v>792.98400000000004</v>
      </c>
    </row>
    <row r="69" spans="1:30" x14ac:dyDescent="0.25">
      <c r="A69" s="465">
        <f>Breakaway!F26</f>
        <v>6</v>
      </c>
      <c r="B69" s="466">
        <f>Breakaway!G26</f>
        <v>0</v>
      </c>
      <c r="C69" s="470">
        <f>Breakaway!H26</f>
        <v>0</v>
      </c>
      <c r="D69" s="478">
        <f>Breakaway!I26</f>
        <v>152.75</v>
      </c>
      <c r="G69" s="469">
        <f>'TR Header'!F24</f>
        <v>4</v>
      </c>
      <c r="H69" s="479" t="str">
        <f>'TR Header'!G24</f>
        <v>Wyatt Tibbitts</v>
      </c>
      <c r="I69" s="470">
        <f>'TR Header'!H24</f>
        <v>6.22</v>
      </c>
      <c r="J69" s="478">
        <f>'TR Header'!I24</f>
        <v>640.89200000000005</v>
      </c>
      <c r="L69" s="465"/>
      <c r="M69" s="465">
        <f>'Bull Riding'!F21</f>
        <v>1</v>
      </c>
      <c r="N69" s="466" t="str">
        <f>'Bull Riding'!G21</f>
        <v>Cannon Cravens</v>
      </c>
      <c r="O69" s="467">
        <f>'Bull Riding'!H21</f>
        <v>87</v>
      </c>
      <c r="P69" s="478">
        <f>'Bull Riding'!I21</f>
        <v>624.25399999999991</v>
      </c>
      <c r="S69" s="465">
        <f>'Sr. TR Heeler'!K24</f>
        <v>4</v>
      </c>
      <c r="T69" s="466">
        <f>'Sr. TR Heeler'!L24</f>
        <v>0</v>
      </c>
      <c r="U69" s="470">
        <f>'Sr. TR Heeler'!M24</f>
        <v>0</v>
      </c>
      <c r="V69" s="478">
        <f>'Sr. TR Heeler'!N24</f>
        <v>584.30400000000009</v>
      </c>
    </row>
    <row r="70" spans="1:30" x14ac:dyDescent="0.25">
      <c r="C70" s="470"/>
      <c r="D70" s="478"/>
      <c r="G70" s="469">
        <f>'TR Header'!F25</f>
        <v>5</v>
      </c>
      <c r="H70" s="479" t="str">
        <f>'TR Header'!G25</f>
        <v>Marty Watson</v>
      </c>
      <c r="I70" s="470">
        <f>'TR Header'!H25</f>
        <v>6.44</v>
      </c>
      <c r="J70" s="478">
        <f>'TR Header'!I25</f>
        <v>412.00200000000001</v>
      </c>
      <c r="L70" s="465"/>
      <c r="M70" s="465">
        <f>'Bull Riding'!F22</f>
        <v>2</v>
      </c>
      <c r="N70" s="466" t="str">
        <f>'Bull Riding'!G22</f>
        <v>Tyrell Harvey</v>
      </c>
      <c r="O70" s="467">
        <f>'Bull Riding'!H22</f>
        <v>79</v>
      </c>
      <c r="P70" s="478">
        <f>'Bull Riding'!I22</f>
        <v>516.62399999999991</v>
      </c>
      <c r="S70" s="465">
        <f>'Sr. TR Heeler'!K25</f>
        <v>5</v>
      </c>
      <c r="T70" s="466">
        <f>'Sr. TR Heeler'!L25</f>
        <v>0</v>
      </c>
      <c r="U70" s="470">
        <f>'Sr. TR Heeler'!M25</f>
        <v>0</v>
      </c>
      <c r="V70" s="478">
        <f>'Sr. TR Heeler'!N25</f>
        <v>375.62400000000002</v>
      </c>
      <c r="AC70" s="470"/>
      <c r="AD70" s="478"/>
    </row>
    <row r="71" spans="1:30" x14ac:dyDescent="0.25">
      <c r="A71" s="471" t="s">
        <v>53</v>
      </c>
      <c r="C71" s="474" t="s">
        <v>12</v>
      </c>
      <c r="D71" s="473" t="s">
        <v>40</v>
      </c>
      <c r="G71" s="469">
        <f>'TR Header'!F26</f>
        <v>6</v>
      </c>
      <c r="H71" s="479" t="str">
        <f>'TR Header'!G26</f>
        <v>Colin Begay</v>
      </c>
      <c r="I71" s="470">
        <f>'TR Header'!H26</f>
        <v>15.65</v>
      </c>
      <c r="J71" s="478">
        <f>'TR Header'!I26</f>
        <v>228.89000000000001</v>
      </c>
      <c r="L71" s="465"/>
      <c r="M71" s="465">
        <f>'Bull Riding'!F23</f>
        <v>3</v>
      </c>
      <c r="N71" s="466">
        <f>'Bull Riding'!G23</f>
        <v>0</v>
      </c>
      <c r="O71" s="467">
        <f>'Bull Riding'!H23</f>
        <v>0</v>
      </c>
      <c r="P71" s="478">
        <f>'Bull Riding'!I23</f>
        <v>408.99399999999997</v>
      </c>
      <c r="S71" s="465">
        <f>'Sr. TR Heeler'!K26</f>
        <v>6</v>
      </c>
      <c r="T71" s="466">
        <f>'Sr. TR Heeler'!L26</f>
        <v>0</v>
      </c>
      <c r="U71" s="470">
        <f>'Sr. TR Heeler'!M26</f>
        <v>0</v>
      </c>
      <c r="V71" s="478">
        <f>'Sr. TR Heeler'!N26</f>
        <v>208.68000000000004</v>
      </c>
    </row>
    <row r="72" spans="1:30" x14ac:dyDescent="0.25">
      <c r="A72" s="465">
        <f>Breakaway!K21</f>
        <v>1</v>
      </c>
      <c r="B72" s="466" t="str">
        <f>Breakaway!L21</f>
        <v>Megan Small - Busby, MT</v>
      </c>
      <c r="C72" s="470">
        <f>Breakaway!M21</f>
        <v>6.07</v>
      </c>
      <c r="D72" s="478">
        <f>Breakaway!N21</f>
        <v>1405.3</v>
      </c>
      <c r="G72" s="469">
        <f>'TR Header'!F27</f>
        <v>7</v>
      </c>
      <c r="H72" s="479">
        <f>'TR Header'!G27</f>
        <v>0</v>
      </c>
      <c r="I72" s="470">
        <f>'TR Header'!H27</f>
        <v>0</v>
      </c>
      <c r="J72" s="478">
        <f>'TR Header'!I27</f>
        <v>0</v>
      </c>
      <c r="L72" s="465"/>
      <c r="M72" s="465">
        <f>'Bull Riding'!F24</f>
        <v>4</v>
      </c>
      <c r="N72" s="466">
        <f>'Bull Riding'!G24</f>
        <v>0</v>
      </c>
      <c r="O72" s="467">
        <f>'Bull Riding'!H24</f>
        <v>0</v>
      </c>
      <c r="P72" s="478">
        <f>'Bull Riding'!I24</f>
        <v>301.36400000000003</v>
      </c>
      <c r="T72" s="466"/>
      <c r="U72" s="470"/>
      <c r="V72" s="478"/>
    </row>
    <row r="73" spans="1:30" x14ac:dyDescent="0.25">
      <c r="A73" s="465">
        <f>Breakaway!K22</f>
        <v>2</v>
      </c>
      <c r="B73" s="466" t="str">
        <f>Breakaway!L22</f>
        <v>Kadin Jodie - Churchrock, NM</v>
      </c>
      <c r="C73" s="470">
        <f>Breakaway!M22</f>
        <v>6.78</v>
      </c>
      <c r="D73" s="478">
        <f>Breakaway!N22</f>
        <v>1222</v>
      </c>
      <c r="G73" s="469">
        <f>'TR Header'!F28</f>
        <v>8</v>
      </c>
      <c r="H73" s="479">
        <f>'TR Header'!G28</f>
        <v>0</v>
      </c>
      <c r="I73" s="470">
        <f>'TR Header'!H28</f>
        <v>0</v>
      </c>
      <c r="J73" s="478">
        <f>'TR Header'!I28</f>
        <v>0</v>
      </c>
      <c r="L73" s="465"/>
      <c r="M73" s="465">
        <f>'Bull Riding'!F25</f>
        <v>5</v>
      </c>
      <c r="N73" s="466">
        <f>'Bull Riding'!G25</f>
        <v>0</v>
      </c>
      <c r="O73" s="467">
        <f>'Bull Riding'!H25</f>
        <v>0</v>
      </c>
      <c r="P73" s="478">
        <f>'Bull Riding'!I25</f>
        <v>193.73399999999998</v>
      </c>
      <c r="T73" s="466"/>
      <c r="U73" s="470"/>
      <c r="V73" s="478"/>
    </row>
    <row r="74" spans="1:30" x14ac:dyDescent="0.25">
      <c r="A74" s="465">
        <f>Breakaway!K23</f>
        <v>3</v>
      </c>
      <c r="B74" s="466" t="str">
        <f>Breakaway!L23</f>
        <v>Vanessa Begay - Window Rock</v>
      </c>
      <c r="C74" s="470">
        <f>Breakaway!M23</f>
        <v>8.18</v>
      </c>
      <c r="D74" s="478">
        <f>Breakaway!N23</f>
        <v>1038.7</v>
      </c>
      <c r="G74" s="465"/>
      <c r="H74" s="466"/>
      <c r="I74" s="470"/>
      <c r="J74" s="478"/>
      <c r="L74" s="465"/>
      <c r="M74" s="465">
        <f>'Bull Riding'!F26</f>
        <v>6</v>
      </c>
      <c r="N74" s="466">
        <f>'Bull Riding'!G26</f>
        <v>0</v>
      </c>
      <c r="O74" s="467">
        <f>'Bull Riding'!H26</f>
        <v>0</v>
      </c>
      <c r="P74" s="478">
        <f>'Bull Riding'!I26</f>
        <v>107.63</v>
      </c>
      <c r="T74" s="466"/>
      <c r="U74" s="470"/>
      <c r="V74" s="478"/>
    </row>
    <row r="75" spans="1:30" x14ac:dyDescent="0.25">
      <c r="A75" s="465">
        <f>Breakaway!K24</f>
        <v>4</v>
      </c>
      <c r="B75" s="466" t="str">
        <f>Breakaway!L24</f>
        <v>Nyis Colliflower - Box Elder, MT</v>
      </c>
      <c r="C75" s="470">
        <f>Breakaway!M24</f>
        <v>9.2799999999999994</v>
      </c>
      <c r="D75" s="478">
        <f>Breakaway!N24</f>
        <v>855.40000000000009</v>
      </c>
      <c r="G75" s="475" t="s">
        <v>59</v>
      </c>
      <c r="H75" s="465"/>
      <c r="I75" s="474" t="s">
        <v>12</v>
      </c>
      <c r="J75" s="473" t="s">
        <v>40</v>
      </c>
      <c r="L75" s="465"/>
      <c r="T75" s="466"/>
      <c r="U75" s="470"/>
      <c r="V75" s="478"/>
    </row>
    <row r="76" spans="1:30" x14ac:dyDescent="0.25">
      <c r="A76" s="465">
        <f>Breakaway!K25</f>
        <v>5</v>
      </c>
      <c r="B76" s="466" t="str">
        <f>Breakaway!L25</f>
        <v>Jewel Bettelyoun - Eagle Butte</v>
      </c>
      <c r="C76" s="470">
        <f>Breakaway!M25</f>
        <v>17.98</v>
      </c>
      <c r="D76" s="478">
        <f>Breakaway!N25</f>
        <v>672.1</v>
      </c>
      <c r="G76" s="469">
        <f>'TR Header'!K21</f>
        <v>1</v>
      </c>
      <c r="H76" s="479" t="str">
        <f>'TR Header'!L21</f>
        <v>Westley Benally</v>
      </c>
      <c r="I76" s="470">
        <f>'TR Header'!M21</f>
        <v>9.7100000000000009</v>
      </c>
      <c r="J76" s="478">
        <f>'TR Header'!N21</f>
        <v>2105.788</v>
      </c>
      <c r="L76" s="465"/>
      <c r="M76" s="475" t="s">
        <v>120</v>
      </c>
      <c r="O76" s="472" t="s">
        <v>38</v>
      </c>
      <c r="P76" s="473" t="s">
        <v>40</v>
      </c>
      <c r="T76" s="466"/>
      <c r="U76" s="470"/>
      <c r="V76" s="478"/>
    </row>
    <row r="77" spans="1:30" x14ac:dyDescent="0.25">
      <c r="A77" s="465">
        <f>Breakaway!K26</f>
        <v>6</v>
      </c>
      <c r="B77" s="466" t="str">
        <f>Breakaway!L26</f>
        <v>Katelin Conway - Cut Bank, MT</v>
      </c>
      <c r="C77" s="470" t="str">
        <f>Breakaway!M26</f>
        <v>2.66 ON 1</v>
      </c>
      <c r="D77" s="478">
        <f>Breakaway!N26</f>
        <v>488.8</v>
      </c>
      <c r="G77" s="469">
        <f>'TR Header'!K22</f>
        <v>2</v>
      </c>
      <c r="H77" s="479" t="str">
        <f>'TR Header'!L22</f>
        <v>Trey Begay</v>
      </c>
      <c r="I77" s="470">
        <f>'TR Header'!M22</f>
        <v>10.76</v>
      </c>
      <c r="J77" s="478">
        <f>'TR Header'!N22</f>
        <v>1831.1200000000001</v>
      </c>
      <c r="L77" s="465"/>
      <c r="M77" s="465">
        <f>'Bull Riding'!K21</f>
        <v>1</v>
      </c>
      <c r="N77" s="466" t="str">
        <f>'Bull Riding'!L21</f>
        <v>Cannon Cravens - Tahlequah, OK</v>
      </c>
      <c r="O77" s="467">
        <f>'Bull Riding'!M21</f>
        <v>166</v>
      </c>
      <c r="P77" s="478">
        <f>'Bull Riding'!N21</f>
        <v>1248.5079999999998</v>
      </c>
      <c r="T77" s="466"/>
      <c r="U77" s="470"/>
      <c r="V77" s="478"/>
    </row>
    <row r="78" spans="1:30" x14ac:dyDescent="0.25">
      <c r="A78" s="465">
        <f>Breakaway!K27</f>
        <v>7</v>
      </c>
      <c r="B78" s="466" t="str">
        <f>Breakaway!L27</f>
        <v>Oodessa Barlow - Rock Point</v>
      </c>
      <c r="C78" s="470" t="str">
        <f>Breakaway!M27</f>
        <v>3.14 ON 1</v>
      </c>
      <c r="D78" s="478">
        <f>Breakaway!N27</f>
        <v>305.5</v>
      </c>
      <c r="G78" s="469">
        <f>'TR Header'!K23</f>
        <v>3</v>
      </c>
      <c r="H78" s="479" t="str">
        <f>'TR Header'!L23</f>
        <v>Ty Allen Fischer</v>
      </c>
      <c r="I78" s="470">
        <f>'TR Header'!M23</f>
        <v>11</v>
      </c>
      <c r="J78" s="478">
        <f>'TR Header'!N23</f>
        <v>1556.4520000000002</v>
      </c>
      <c r="L78" s="465"/>
      <c r="M78" s="465">
        <f>'Bull Riding'!K22</f>
        <v>2</v>
      </c>
      <c r="N78" s="466" t="str">
        <f>'Bull Riding'!L22</f>
        <v>Tyrell Harvey - Rock Point, AZ</v>
      </c>
      <c r="O78" s="467">
        <f>'Bull Riding'!M22</f>
        <v>155</v>
      </c>
      <c r="P78" s="478">
        <f>'Bull Riding'!N22</f>
        <v>1033.2479999999998</v>
      </c>
      <c r="T78" s="466"/>
      <c r="U78" s="470"/>
      <c r="V78" s="478"/>
    </row>
    <row r="79" spans="1:30" x14ac:dyDescent="0.25">
      <c r="A79" s="465">
        <f>Breakaway!K28</f>
        <v>8</v>
      </c>
      <c r="B79" s="466" t="str">
        <f>Breakaway!L28</f>
        <v>Callie Dixon - Morley, AB</v>
      </c>
      <c r="C79" s="470" t="str">
        <f>Breakaway!M28</f>
        <v>3.53 ON 1</v>
      </c>
      <c r="D79" s="478">
        <f>Breakaway!N28</f>
        <v>122.2</v>
      </c>
      <c r="G79" s="469">
        <f>'TR Header'!K24</f>
        <v>4</v>
      </c>
      <c r="H79" s="479" t="str">
        <f>'TR Header'!L24</f>
        <v>Wyatt Tibbitts</v>
      </c>
      <c r="I79" s="470">
        <f>'TR Header'!M24</f>
        <v>11.72</v>
      </c>
      <c r="J79" s="478">
        <f>'TR Header'!N24</f>
        <v>1281.7840000000001</v>
      </c>
      <c r="L79" s="465"/>
      <c r="M79" s="465">
        <f>'Bull Riding'!K23</f>
        <v>3</v>
      </c>
      <c r="N79" s="466" t="str">
        <f>'Bull Riding'!L23</f>
        <v>Wynn Wells - Browning, MT</v>
      </c>
      <c r="O79" s="467" t="str">
        <f>'Bull Riding'!M23</f>
        <v>86 on 1</v>
      </c>
      <c r="P79" s="478">
        <f>'Bull Riding'!N23</f>
        <v>817.98799999999994</v>
      </c>
      <c r="T79" s="466"/>
      <c r="U79" s="470"/>
      <c r="V79" s="478"/>
    </row>
    <row r="80" spans="1:30" x14ac:dyDescent="0.25">
      <c r="C80" s="470"/>
      <c r="D80" s="478"/>
      <c r="G80" s="469">
        <f>'TR Header'!K25</f>
        <v>5</v>
      </c>
      <c r="H80" s="479" t="str">
        <f>'TR Header'!L25</f>
        <v>Marty Watson</v>
      </c>
      <c r="I80" s="470">
        <f>'TR Header'!M25</f>
        <v>12.17</v>
      </c>
      <c r="J80" s="478">
        <f>'TR Header'!N25</f>
        <v>1007.1160000000001</v>
      </c>
      <c r="L80" s="465"/>
      <c r="M80" s="465" t="str">
        <f>'Bull Riding'!K24</f>
        <v>4/5s</v>
      </c>
      <c r="N80" s="466" t="str">
        <f>'Bull Riding'!L24</f>
        <v>Jayde Murphy - Cut Bank, MT</v>
      </c>
      <c r="O80" s="467" t="str">
        <f>'Bull Riding'!M24</f>
        <v>80 on 1</v>
      </c>
      <c r="P80" s="478">
        <f>'Bull Riding'!N24</f>
        <v>495.1</v>
      </c>
      <c r="T80" s="466"/>
      <c r="U80" s="470"/>
      <c r="V80" s="478"/>
    </row>
    <row r="81" spans="1:22" x14ac:dyDescent="0.25">
      <c r="C81" s="470"/>
      <c r="D81" s="478"/>
      <c r="G81" s="469">
        <f>'TR Header'!K26</f>
        <v>6</v>
      </c>
      <c r="H81" s="479" t="str">
        <f>'TR Header'!L26</f>
        <v>Colin Begay</v>
      </c>
      <c r="I81" s="470">
        <f>'TR Header'!M26</f>
        <v>21.12</v>
      </c>
      <c r="J81" s="478">
        <f>'TR Header'!N26</f>
        <v>732.44800000000009</v>
      </c>
      <c r="L81" s="465"/>
      <c r="M81" s="465" t="str">
        <f>'Bull Riding'!K25</f>
        <v>4/5s</v>
      </c>
      <c r="N81" s="466" t="str">
        <f>'Bull Riding'!L25</f>
        <v>Preston Louis - Browning, MT</v>
      </c>
      <c r="O81" s="467" t="str">
        <f>'Bull Riding'!M25</f>
        <v>80 on 1</v>
      </c>
      <c r="P81" s="478">
        <f>'Bull Riding'!N25</f>
        <v>495.1</v>
      </c>
      <c r="T81" s="466"/>
      <c r="U81" s="470"/>
      <c r="V81" s="478"/>
    </row>
    <row r="82" spans="1:22" x14ac:dyDescent="0.25">
      <c r="C82" s="470"/>
      <c r="D82" s="478"/>
      <c r="G82" s="469">
        <f>'TR Header'!K27</f>
        <v>7</v>
      </c>
      <c r="H82" s="479" t="str">
        <f>'TR Header'!L27</f>
        <v>Westley Benally</v>
      </c>
      <c r="I82" s="470" t="str">
        <f>'TR Header'!M27</f>
        <v>4.34 on 1</v>
      </c>
      <c r="J82" s="478">
        <f>'TR Header'!N27</f>
        <v>457.78000000000003</v>
      </c>
      <c r="L82" s="465"/>
      <c r="M82" s="465" t="str">
        <f>'Bull Riding'!K26</f>
        <v>6/7s</v>
      </c>
      <c r="N82" s="466" t="str">
        <f>'Bull Riding'!L26</f>
        <v>Stran Smith - Lantry, SD</v>
      </c>
      <c r="O82" s="467" t="str">
        <f>'Bull Riding'!M26</f>
        <v>78 on 1</v>
      </c>
      <c r="P82" s="478">
        <f>'Bull Riding'!N26</f>
        <v>107.63</v>
      </c>
      <c r="T82" s="466"/>
      <c r="U82" s="470"/>
      <c r="V82" s="478"/>
    </row>
    <row r="83" spans="1:22" x14ac:dyDescent="0.25">
      <c r="C83" s="470"/>
      <c r="D83" s="478"/>
      <c r="G83" s="469">
        <f>'TR Header'!K28</f>
        <v>8</v>
      </c>
      <c r="H83" s="479" t="str">
        <f>'TR Header'!L28</f>
        <v>Rope Three Irons</v>
      </c>
      <c r="I83" s="470" t="str">
        <f>'TR Header'!M28</f>
        <v>5.20 on 1</v>
      </c>
      <c r="J83" s="478">
        <f>'TR Header'!N28</f>
        <v>183.11200000000002</v>
      </c>
      <c r="L83" s="465"/>
      <c r="M83" s="465" t="str">
        <f>'Bull Riding'!K27</f>
        <v>6/7s</v>
      </c>
      <c r="N83" s="466" t="str">
        <f>'Bull Riding'!L27</f>
        <v>Bo Tyler Vocu - Ashland, MT</v>
      </c>
      <c r="O83" s="467" t="str">
        <f>'Bull Riding'!M27</f>
        <v>78 on 1</v>
      </c>
      <c r="P83" s="478">
        <f>'Bull Riding'!N27</f>
        <v>107.63</v>
      </c>
      <c r="T83" s="466"/>
      <c r="U83" s="470"/>
      <c r="V83" s="478"/>
    </row>
    <row r="84" spans="1:22" x14ac:dyDescent="0.25">
      <c r="C84" s="470"/>
      <c r="D84" s="478"/>
      <c r="G84" s="465"/>
      <c r="H84" s="466"/>
      <c r="I84" s="470"/>
      <c r="J84" s="478"/>
      <c r="L84" s="465"/>
      <c r="T84" s="466"/>
      <c r="U84" s="470"/>
      <c r="V84" s="478"/>
    </row>
    <row r="85" spans="1:22" x14ac:dyDescent="0.25">
      <c r="C85" s="470"/>
      <c r="D85" s="478"/>
      <c r="G85" s="465"/>
      <c r="H85" s="466"/>
      <c r="I85" s="470"/>
      <c r="J85" s="478"/>
      <c r="L85" s="465"/>
      <c r="T85" s="466"/>
      <c r="U85" s="470"/>
      <c r="V85" s="478"/>
    </row>
    <row r="86" spans="1:22" x14ac:dyDescent="0.25">
      <c r="B86" s="465"/>
      <c r="C86" s="465"/>
      <c r="D86" s="465"/>
      <c r="G86" s="465"/>
      <c r="H86" s="466"/>
      <c r="I86" s="470"/>
      <c r="J86" s="478"/>
      <c r="L86" s="465"/>
    </row>
    <row r="87" spans="1:22" x14ac:dyDescent="0.25">
      <c r="B87" s="465"/>
      <c r="C87" s="465"/>
      <c r="D87" s="465"/>
      <c r="G87" s="465"/>
      <c r="H87" s="465"/>
      <c r="I87" s="465"/>
      <c r="J87" s="465"/>
      <c r="L87" s="465"/>
    </row>
    <row r="88" spans="1:22" x14ac:dyDescent="0.25">
      <c r="B88" s="465"/>
      <c r="C88" s="465"/>
      <c r="D88" s="465"/>
      <c r="G88" s="465"/>
      <c r="H88" s="465"/>
      <c r="I88" s="465"/>
      <c r="J88" s="465"/>
      <c r="L88" s="465"/>
      <c r="N88" s="465"/>
      <c r="O88" s="465"/>
      <c r="P88" s="465"/>
    </row>
    <row r="89" spans="1:22" x14ac:dyDescent="0.25">
      <c r="A89" s="471" t="s">
        <v>124</v>
      </c>
      <c r="C89" s="474" t="s">
        <v>12</v>
      </c>
      <c r="D89" s="473" t="s">
        <v>40</v>
      </c>
      <c r="G89" s="465"/>
      <c r="H89" s="465"/>
      <c r="I89" s="465"/>
      <c r="J89" s="465"/>
      <c r="L89" s="465"/>
      <c r="N89" s="465"/>
      <c r="O89" s="465"/>
      <c r="P89" s="465"/>
    </row>
    <row r="90" spans="1:22" x14ac:dyDescent="0.25">
      <c r="A90" s="465">
        <f>'Jr. Breakaway'!A21</f>
        <v>1</v>
      </c>
      <c r="B90" s="466">
        <f>'Jr. Breakaway'!B21</f>
        <v>0</v>
      </c>
      <c r="C90" s="470">
        <f>'Jr. Breakaway'!C21</f>
        <v>0</v>
      </c>
      <c r="D90" s="478">
        <f>'Jr. Breakaway'!D21</f>
        <v>686.952</v>
      </c>
      <c r="G90" s="465"/>
      <c r="H90" s="465"/>
      <c r="I90" s="465"/>
      <c r="J90" s="465"/>
      <c r="L90" s="465"/>
      <c r="N90" s="465"/>
      <c r="O90" s="465"/>
      <c r="P90" s="465"/>
    </row>
    <row r="91" spans="1:22" x14ac:dyDescent="0.25">
      <c r="A91" s="465">
        <f>'Jr. Breakaway'!A22</f>
        <v>2</v>
      </c>
      <c r="B91" s="466">
        <f>'Jr. Breakaway'!B22</f>
        <v>0</v>
      </c>
      <c r="C91" s="470">
        <f>'Jr. Breakaway'!C22</f>
        <v>0</v>
      </c>
      <c r="D91" s="478">
        <f>'Jr. Breakaway'!D22</f>
        <v>568.51200000000006</v>
      </c>
      <c r="G91" s="465"/>
      <c r="H91" s="465"/>
      <c r="I91" s="465"/>
      <c r="J91" s="465"/>
      <c r="L91" s="465"/>
      <c r="N91" s="465"/>
      <c r="O91" s="465"/>
      <c r="P91" s="465"/>
    </row>
    <row r="92" spans="1:22" x14ac:dyDescent="0.25">
      <c r="A92" s="465">
        <f>'Jr. Breakaway'!A23</f>
        <v>3</v>
      </c>
      <c r="B92" s="466">
        <f>'Jr. Breakaway'!B23</f>
        <v>0</v>
      </c>
      <c r="C92" s="470">
        <f>'Jr. Breakaway'!C23</f>
        <v>0</v>
      </c>
      <c r="D92" s="478">
        <f>'Jr. Breakaway'!D23</f>
        <v>450.07200000000006</v>
      </c>
      <c r="G92" s="465"/>
      <c r="H92" s="465"/>
      <c r="I92" s="465"/>
      <c r="J92" s="465"/>
      <c r="L92" s="465"/>
      <c r="N92" s="465"/>
      <c r="O92" s="465"/>
      <c r="P92" s="465"/>
    </row>
    <row r="93" spans="1:22" x14ac:dyDescent="0.25">
      <c r="A93" s="465">
        <f>'Jr. Breakaway'!A24</f>
        <v>4</v>
      </c>
      <c r="B93" s="466">
        <f>'Jr. Breakaway'!B24</f>
        <v>0</v>
      </c>
      <c r="C93" s="470">
        <f>'Jr. Breakaway'!C24</f>
        <v>0</v>
      </c>
      <c r="D93" s="478">
        <f>'Jr. Breakaway'!D24</f>
        <v>331.63200000000006</v>
      </c>
      <c r="G93" s="465"/>
      <c r="H93" s="465"/>
      <c r="I93" s="465"/>
      <c r="J93" s="465"/>
      <c r="L93" s="465"/>
      <c r="N93" s="465"/>
      <c r="O93" s="465"/>
      <c r="P93" s="465"/>
    </row>
    <row r="94" spans="1:22" x14ac:dyDescent="0.25">
      <c r="A94" s="465">
        <f>'Jr. Breakaway'!A25</f>
        <v>5</v>
      </c>
      <c r="B94" s="466">
        <f>'Jr. Breakaway'!B25</f>
        <v>0</v>
      </c>
      <c r="C94" s="470">
        <f>'Jr. Breakaway'!C25</f>
        <v>0</v>
      </c>
      <c r="D94" s="478">
        <f>'Jr. Breakaway'!D25</f>
        <v>213.19200000000001</v>
      </c>
      <c r="G94" s="465"/>
      <c r="H94" s="465"/>
      <c r="I94" s="465"/>
      <c r="J94" s="465"/>
      <c r="L94" s="465"/>
      <c r="N94" s="465"/>
      <c r="O94" s="465"/>
      <c r="P94" s="465"/>
    </row>
    <row r="95" spans="1:22" x14ac:dyDescent="0.25">
      <c r="A95" s="465">
        <f>'Jr. Breakaway'!A26</f>
        <v>6</v>
      </c>
      <c r="B95" s="466">
        <f>'Jr. Breakaway'!B26</f>
        <v>0</v>
      </c>
      <c r="C95" s="470">
        <f>'Jr. Breakaway'!C26</f>
        <v>0</v>
      </c>
      <c r="D95" s="478">
        <f>'Jr. Breakaway'!D26</f>
        <v>118.44000000000001</v>
      </c>
      <c r="G95" s="465"/>
      <c r="H95" s="465"/>
      <c r="I95" s="465"/>
      <c r="J95" s="465"/>
      <c r="L95" s="465"/>
      <c r="N95" s="465"/>
      <c r="O95" s="465"/>
      <c r="P95" s="465"/>
    </row>
    <row r="96" spans="1:22" x14ac:dyDescent="0.25">
      <c r="B96" s="465"/>
      <c r="C96" s="465"/>
      <c r="D96" s="465"/>
      <c r="G96" s="465"/>
      <c r="H96" s="465"/>
      <c r="I96" s="465"/>
      <c r="J96" s="465"/>
      <c r="L96" s="465"/>
      <c r="N96" s="465"/>
      <c r="O96" s="465"/>
      <c r="P96" s="465"/>
    </row>
    <row r="97" spans="1:16" x14ac:dyDescent="0.25">
      <c r="A97" s="471" t="s">
        <v>125</v>
      </c>
      <c r="C97" s="474" t="s">
        <v>12</v>
      </c>
      <c r="D97" s="473" t="s">
        <v>40</v>
      </c>
      <c r="G97" s="465"/>
      <c r="H97" s="465"/>
      <c r="I97" s="465"/>
      <c r="J97" s="465"/>
      <c r="L97" s="465"/>
      <c r="N97" s="465"/>
      <c r="O97" s="465"/>
      <c r="P97" s="465"/>
    </row>
    <row r="98" spans="1:16" x14ac:dyDescent="0.25">
      <c r="A98" s="465">
        <f>'Jr. Breakaway'!F21</f>
        <v>1</v>
      </c>
      <c r="B98" s="466">
        <f>'Jr. Breakaway'!G21</f>
        <v>0</v>
      </c>
      <c r="C98" s="470">
        <f>'Jr. Breakaway'!H21</f>
        <v>0</v>
      </c>
      <c r="D98" s="478">
        <f>'Jr. Breakaway'!I21</f>
        <v>473.76000000000005</v>
      </c>
      <c r="G98" s="465"/>
      <c r="H98" s="465"/>
      <c r="I98" s="465"/>
      <c r="J98" s="465"/>
      <c r="L98" s="465"/>
      <c r="N98" s="465"/>
      <c r="O98" s="465"/>
      <c r="P98" s="465"/>
    </row>
    <row r="99" spans="1:16" x14ac:dyDescent="0.25">
      <c r="A99" s="465">
        <f>'Jr. Breakaway'!F22</f>
        <v>2</v>
      </c>
      <c r="B99" s="466">
        <f>'Jr. Breakaway'!G22</f>
        <v>0</v>
      </c>
      <c r="C99" s="470">
        <f>'Jr. Breakaway'!H22</f>
        <v>0</v>
      </c>
      <c r="D99" s="478">
        <f>'Jr. Breakaway'!I22</f>
        <v>355.32</v>
      </c>
      <c r="G99" s="465"/>
      <c r="H99" s="465"/>
      <c r="I99" s="465"/>
      <c r="J99" s="465"/>
      <c r="L99" s="465"/>
      <c r="N99" s="465"/>
      <c r="O99" s="465"/>
      <c r="P99" s="465"/>
    </row>
    <row r="100" spans="1:16" x14ac:dyDescent="0.25">
      <c r="A100" s="465">
        <f>'Jr. Breakaway'!F23</f>
        <v>3</v>
      </c>
      <c r="B100" s="466">
        <f>'Jr. Breakaway'!G23</f>
        <v>0</v>
      </c>
      <c r="C100" s="470">
        <f>'Jr. Breakaway'!H23</f>
        <v>0</v>
      </c>
      <c r="D100" s="478">
        <f>'Jr. Breakaway'!I23</f>
        <v>236.88000000000002</v>
      </c>
      <c r="G100" s="465"/>
      <c r="H100" s="465"/>
      <c r="I100" s="465"/>
      <c r="J100" s="465"/>
      <c r="L100" s="465"/>
      <c r="N100" s="465"/>
      <c r="O100" s="465"/>
      <c r="P100" s="465"/>
    </row>
    <row r="101" spans="1:16" x14ac:dyDescent="0.25">
      <c r="A101" s="465">
        <f>'Jr. Breakaway'!F24</f>
        <v>4</v>
      </c>
      <c r="B101" s="466">
        <f>'Jr. Breakaway'!G24</f>
        <v>0</v>
      </c>
      <c r="C101" s="470">
        <f>'Jr. Breakaway'!H24</f>
        <v>0</v>
      </c>
      <c r="D101" s="478">
        <f>'Jr. Breakaway'!I24</f>
        <v>118.44000000000001</v>
      </c>
      <c r="G101" s="465"/>
      <c r="H101" s="465"/>
      <c r="I101" s="465"/>
      <c r="J101" s="465"/>
      <c r="L101" s="465"/>
      <c r="N101" s="465"/>
      <c r="O101" s="465"/>
      <c r="P101" s="465"/>
    </row>
    <row r="102" spans="1:16" x14ac:dyDescent="0.25">
      <c r="G102" s="465"/>
      <c r="H102" s="465"/>
      <c r="I102" s="465"/>
      <c r="J102" s="465"/>
      <c r="L102" s="465"/>
      <c r="N102" s="465"/>
      <c r="O102" s="465"/>
      <c r="P102" s="478"/>
    </row>
    <row r="103" spans="1:16" x14ac:dyDescent="0.25">
      <c r="A103" s="471" t="s">
        <v>126</v>
      </c>
      <c r="C103" s="474" t="s">
        <v>12</v>
      </c>
      <c r="D103" s="473" t="s">
        <v>40</v>
      </c>
      <c r="G103" s="465"/>
      <c r="H103" s="465"/>
      <c r="I103" s="465"/>
      <c r="J103" s="465"/>
      <c r="L103" s="465"/>
      <c r="N103" s="465"/>
      <c r="O103" s="465"/>
      <c r="P103" s="465"/>
    </row>
    <row r="104" spans="1:16" x14ac:dyDescent="0.25">
      <c r="A104" s="465">
        <f>'Jr. Breakaway'!K21</f>
        <v>1</v>
      </c>
      <c r="B104" s="466">
        <f>'Jr. Breakaway'!L21</f>
        <v>0</v>
      </c>
      <c r="C104" s="470">
        <f>'Jr. Breakaway'!M21</f>
        <v>0</v>
      </c>
      <c r="D104" s="478">
        <f>'Jr. Breakaway'!N21</f>
        <v>686.952</v>
      </c>
      <c r="G104" s="465"/>
      <c r="H104" s="465"/>
      <c r="I104" s="465"/>
      <c r="J104" s="465"/>
      <c r="L104" s="465"/>
      <c r="N104" s="465"/>
      <c r="O104" s="465"/>
      <c r="P104" s="465"/>
    </row>
    <row r="105" spans="1:16" x14ac:dyDescent="0.25">
      <c r="A105" s="465">
        <f>'Jr. Breakaway'!K22</f>
        <v>2</v>
      </c>
      <c r="B105" s="466">
        <f>'Jr. Breakaway'!L22</f>
        <v>0</v>
      </c>
      <c r="C105" s="470">
        <f>'Jr. Breakaway'!M22</f>
        <v>0</v>
      </c>
      <c r="D105" s="478">
        <f>'Jr. Breakaway'!N22</f>
        <v>568.51200000000006</v>
      </c>
      <c r="G105" s="465"/>
      <c r="H105" s="465"/>
      <c r="I105" s="465"/>
      <c r="J105" s="465"/>
      <c r="L105" s="465"/>
      <c r="N105" s="465"/>
      <c r="O105" s="465"/>
      <c r="P105" s="465"/>
    </row>
    <row r="106" spans="1:16" x14ac:dyDescent="0.25">
      <c r="A106" s="465">
        <f>'Jr. Breakaway'!K23</f>
        <v>3</v>
      </c>
      <c r="B106" s="466">
        <f>'Jr. Breakaway'!L23</f>
        <v>0</v>
      </c>
      <c r="C106" s="470">
        <f>'Jr. Breakaway'!M23</f>
        <v>0</v>
      </c>
      <c r="D106" s="478">
        <f>'Jr. Breakaway'!N23</f>
        <v>450.07200000000006</v>
      </c>
      <c r="G106" s="465"/>
      <c r="H106" s="465"/>
      <c r="I106" s="465"/>
      <c r="J106" s="465"/>
      <c r="L106" s="465"/>
      <c r="N106" s="465"/>
      <c r="O106" s="465"/>
      <c r="P106" s="465"/>
    </row>
    <row r="107" spans="1:16" x14ac:dyDescent="0.25">
      <c r="A107" s="465">
        <f>'Jr. Breakaway'!K24</f>
        <v>4</v>
      </c>
      <c r="B107" s="466">
        <f>'Jr. Breakaway'!L24</f>
        <v>0</v>
      </c>
      <c r="C107" s="470">
        <f>'Jr. Breakaway'!M24</f>
        <v>0</v>
      </c>
      <c r="D107" s="478">
        <f>'Jr. Breakaway'!N24</f>
        <v>331.63200000000006</v>
      </c>
      <c r="G107" s="465"/>
      <c r="H107" s="465"/>
      <c r="I107" s="465"/>
      <c r="J107" s="465"/>
      <c r="L107" s="465"/>
      <c r="N107" s="465"/>
      <c r="O107" s="465"/>
      <c r="P107" s="465"/>
    </row>
    <row r="108" spans="1:16" x14ac:dyDescent="0.25">
      <c r="A108" s="465">
        <f>'Jr. Breakaway'!K25</f>
        <v>5</v>
      </c>
      <c r="B108" s="466">
        <f>'Jr. Breakaway'!L25</f>
        <v>0</v>
      </c>
      <c r="C108" s="470">
        <f>'Jr. Breakaway'!M25</f>
        <v>0</v>
      </c>
      <c r="D108" s="478">
        <f>'Jr. Breakaway'!N25</f>
        <v>213.19200000000001</v>
      </c>
      <c r="G108" s="465"/>
      <c r="H108" s="465"/>
      <c r="I108" s="465"/>
      <c r="J108" s="465"/>
      <c r="L108" s="465"/>
      <c r="N108" s="465"/>
      <c r="O108" s="465"/>
      <c r="P108" s="465"/>
    </row>
    <row r="109" spans="1:16" x14ac:dyDescent="0.25">
      <c r="A109" s="465">
        <f>'Jr. Breakaway'!K26</f>
        <v>6</v>
      </c>
      <c r="B109" s="466">
        <f>'Jr. Breakaway'!L26</f>
        <v>0</v>
      </c>
      <c r="C109" s="470">
        <f>'Jr. Breakaway'!M26</f>
        <v>0</v>
      </c>
      <c r="D109" s="478">
        <f>'Jr. Breakaway'!N26</f>
        <v>118.44000000000001</v>
      </c>
      <c r="G109" s="465"/>
      <c r="H109" s="465"/>
      <c r="I109" s="465"/>
      <c r="J109" s="465"/>
      <c r="L109" s="465"/>
      <c r="N109" s="465"/>
      <c r="O109" s="465"/>
      <c r="P109" s="465"/>
    </row>
    <row r="110" spans="1:16" x14ac:dyDescent="0.25">
      <c r="B110" s="465"/>
      <c r="C110" s="465"/>
      <c r="D110" s="465"/>
      <c r="G110" s="465"/>
      <c r="H110" s="465"/>
      <c r="I110" s="465"/>
      <c r="J110" s="465"/>
      <c r="L110" s="465"/>
      <c r="N110" s="465"/>
      <c r="O110" s="465"/>
      <c r="P110" s="465"/>
    </row>
    <row r="111" spans="1:16" x14ac:dyDescent="0.25">
      <c r="A111" s="471" t="s">
        <v>127</v>
      </c>
      <c r="C111" s="474" t="s">
        <v>12</v>
      </c>
      <c r="D111" s="473" t="s">
        <v>40</v>
      </c>
      <c r="G111" s="465"/>
      <c r="H111" s="465"/>
      <c r="I111" s="465"/>
      <c r="J111" s="465"/>
      <c r="L111" s="465"/>
      <c r="N111" s="465"/>
      <c r="O111" s="465"/>
      <c r="P111" s="465"/>
    </row>
    <row r="112" spans="1:16" x14ac:dyDescent="0.25">
      <c r="A112" s="465">
        <f>'Jr. Barrel Racing'!A21</f>
        <v>1</v>
      </c>
      <c r="B112" s="466">
        <f>'Jr. Barrel Racing'!B21</f>
        <v>0</v>
      </c>
      <c r="C112" s="482">
        <f>'Jr. Barrel Racing'!C21</f>
        <v>0</v>
      </c>
      <c r="D112" s="478">
        <f>'Jr. Barrel Racing'!D21</f>
        <v>632.43200000000002</v>
      </c>
      <c r="G112" s="465"/>
      <c r="H112" s="465"/>
      <c r="I112" s="465"/>
      <c r="J112" s="465"/>
      <c r="L112" s="465"/>
      <c r="N112" s="465"/>
      <c r="O112" s="465"/>
      <c r="P112" s="465"/>
    </row>
    <row r="113" spans="1:16" x14ac:dyDescent="0.25">
      <c r="A113" s="465">
        <f>'Jr. Barrel Racing'!A22</f>
        <v>2</v>
      </c>
      <c r="B113" s="466">
        <f>'Jr. Barrel Racing'!B22</f>
        <v>0</v>
      </c>
      <c r="C113" s="482">
        <f>'Jr. Barrel Racing'!C22</f>
        <v>0</v>
      </c>
      <c r="D113" s="478">
        <f>'Jr. Barrel Racing'!D22</f>
        <v>523.39200000000005</v>
      </c>
      <c r="G113" s="465"/>
      <c r="H113" s="465"/>
      <c r="I113" s="465"/>
      <c r="J113" s="465"/>
      <c r="L113" s="465"/>
      <c r="N113" s="465"/>
      <c r="O113" s="465"/>
      <c r="P113" s="465"/>
    </row>
    <row r="114" spans="1:16" x14ac:dyDescent="0.25">
      <c r="A114" s="465">
        <f>'Jr. Barrel Racing'!A23</f>
        <v>3</v>
      </c>
      <c r="B114" s="466">
        <f>'Jr. Barrel Racing'!B23</f>
        <v>0</v>
      </c>
      <c r="C114" s="482">
        <f>'Jr. Barrel Racing'!C23</f>
        <v>0</v>
      </c>
      <c r="D114" s="478">
        <f>'Jr. Barrel Racing'!D23</f>
        <v>414.35200000000003</v>
      </c>
      <c r="G114" s="465"/>
      <c r="H114" s="465"/>
      <c r="I114" s="465"/>
      <c r="J114" s="465"/>
      <c r="L114" s="465"/>
      <c r="N114" s="465"/>
      <c r="O114" s="465"/>
      <c r="P114" s="465"/>
    </row>
    <row r="115" spans="1:16" x14ac:dyDescent="0.25">
      <c r="A115" s="465">
        <f>'Jr. Barrel Racing'!A24</f>
        <v>4</v>
      </c>
      <c r="B115" s="466">
        <f>'Jr. Barrel Racing'!B24</f>
        <v>0</v>
      </c>
      <c r="C115" s="482">
        <f>'Jr. Barrel Racing'!C24</f>
        <v>0</v>
      </c>
      <c r="D115" s="478">
        <f>'Jr. Barrel Racing'!D24</f>
        <v>305.31200000000007</v>
      </c>
      <c r="G115" s="465"/>
      <c r="H115" s="465"/>
      <c r="I115" s="465"/>
      <c r="J115" s="465"/>
      <c r="L115" s="465"/>
      <c r="N115" s="465"/>
      <c r="O115" s="465"/>
      <c r="P115" s="465"/>
    </row>
    <row r="116" spans="1:16" x14ac:dyDescent="0.25">
      <c r="A116" s="465">
        <f>'Jr. Barrel Racing'!A25</f>
        <v>5</v>
      </c>
      <c r="B116" s="466">
        <f>'Jr. Barrel Racing'!B25</f>
        <v>0</v>
      </c>
      <c r="C116" s="482">
        <f>'Jr. Barrel Racing'!C25</f>
        <v>0</v>
      </c>
      <c r="D116" s="478">
        <f>'Jr. Barrel Racing'!D25</f>
        <v>196.27200000000002</v>
      </c>
      <c r="G116" s="465"/>
      <c r="H116" s="465"/>
      <c r="I116" s="465"/>
      <c r="J116" s="465"/>
      <c r="L116" s="465"/>
      <c r="N116" s="465"/>
      <c r="O116" s="465"/>
      <c r="P116" s="465"/>
    </row>
    <row r="117" spans="1:16" x14ac:dyDescent="0.25">
      <c r="A117" s="465">
        <f>'Jr. Barrel Racing'!A26</f>
        <v>6</v>
      </c>
      <c r="B117" s="466">
        <f>'Jr. Barrel Racing'!B26</f>
        <v>0</v>
      </c>
      <c r="C117" s="482">
        <f>'Jr. Barrel Racing'!C26</f>
        <v>0</v>
      </c>
      <c r="D117" s="478">
        <f>'Jr. Barrel Racing'!D26</f>
        <v>109.04000000000002</v>
      </c>
      <c r="G117" s="465"/>
      <c r="H117" s="465"/>
      <c r="I117" s="465"/>
      <c r="J117" s="465"/>
      <c r="L117" s="465"/>
      <c r="N117" s="465"/>
      <c r="O117" s="465"/>
      <c r="P117" s="465"/>
    </row>
    <row r="118" spans="1:16" x14ac:dyDescent="0.25">
      <c r="B118" s="465"/>
      <c r="C118" s="465"/>
      <c r="D118" s="465"/>
      <c r="G118" s="465"/>
      <c r="H118" s="465"/>
      <c r="I118" s="465"/>
      <c r="J118" s="465"/>
      <c r="L118" s="465"/>
      <c r="N118" s="465"/>
      <c r="O118" s="465"/>
      <c r="P118" s="465"/>
    </row>
    <row r="119" spans="1:16" x14ac:dyDescent="0.25">
      <c r="A119" s="471" t="s">
        <v>128</v>
      </c>
      <c r="C119" s="474" t="s">
        <v>12</v>
      </c>
      <c r="D119" s="473" t="s">
        <v>40</v>
      </c>
      <c r="G119" s="465"/>
      <c r="H119" s="465"/>
      <c r="I119" s="465"/>
      <c r="J119" s="465"/>
      <c r="L119" s="465"/>
      <c r="N119" s="465"/>
      <c r="O119" s="465"/>
      <c r="P119" s="465"/>
    </row>
    <row r="120" spans="1:16" x14ac:dyDescent="0.25">
      <c r="A120" s="465">
        <f>'Jr. Barrel Racing'!F21</f>
        <v>1</v>
      </c>
      <c r="B120" s="466">
        <f>'Jr. Barrel Racing'!G21</f>
        <v>0</v>
      </c>
      <c r="C120" s="482">
        <f>'Jr. Barrel Racing'!H21</f>
        <v>0</v>
      </c>
      <c r="D120" s="478">
        <f>'Jr. Barrel Racing'!I21</f>
        <v>436.16000000000008</v>
      </c>
      <c r="G120" s="465"/>
      <c r="H120" s="465"/>
      <c r="I120" s="465"/>
      <c r="J120" s="465"/>
      <c r="L120" s="465"/>
      <c r="N120" s="465"/>
      <c r="O120" s="465"/>
      <c r="P120" s="465"/>
    </row>
    <row r="121" spans="1:16" x14ac:dyDescent="0.25">
      <c r="A121" s="465">
        <f>'Jr. Barrel Racing'!F22</f>
        <v>2</v>
      </c>
      <c r="B121" s="466">
        <f>'Jr. Barrel Racing'!G22</f>
        <v>0</v>
      </c>
      <c r="C121" s="482">
        <f>'Jr. Barrel Racing'!H22</f>
        <v>0</v>
      </c>
      <c r="D121" s="478">
        <f>'Jr. Barrel Racing'!I22</f>
        <v>327.12</v>
      </c>
      <c r="G121" s="465"/>
      <c r="H121" s="465"/>
      <c r="I121" s="465"/>
      <c r="J121" s="465"/>
      <c r="L121" s="465"/>
      <c r="N121" s="465"/>
      <c r="O121" s="465"/>
      <c r="P121" s="465"/>
    </row>
    <row r="122" spans="1:16" x14ac:dyDescent="0.25">
      <c r="A122" s="465">
        <f>'Jr. Barrel Racing'!F23</f>
        <v>3</v>
      </c>
      <c r="B122" s="466">
        <f>'Jr. Barrel Racing'!G23</f>
        <v>0</v>
      </c>
      <c r="C122" s="482">
        <f>'Jr. Barrel Racing'!H23</f>
        <v>0</v>
      </c>
      <c r="D122" s="478">
        <f>'Jr. Barrel Racing'!I23</f>
        <v>218.08000000000004</v>
      </c>
      <c r="G122" s="465"/>
      <c r="H122" s="465"/>
      <c r="I122" s="465"/>
      <c r="J122" s="465"/>
      <c r="L122" s="465"/>
      <c r="N122" s="465"/>
      <c r="O122" s="465"/>
      <c r="P122" s="465"/>
    </row>
    <row r="123" spans="1:16" x14ac:dyDescent="0.25">
      <c r="A123" s="465">
        <f>'Jr. Barrel Racing'!F24</f>
        <v>4</v>
      </c>
      <c r="B123" s="466">
        <f>'Jr. Barrel Racing'!G24</f>
        <v>0</v>
      </c>
      <c r="C123" s="482">
        <f>'Jr. Barrel Racing'!H24</f>
        <v>0</v>
      </c>
      <c r="D123" s="478">
        <f>'Jr. Barrel Racing'!I24</f>
        <v>109.04000000000002</v>
      </c>
      <c r="G123" s="465"/>
      <c r="H123" s="465"/>
      <c r="I123" s="465"/>
      <c r="J123" s="465"/>
      <c r="L123" s="465"/>
      <c r="N123" s="465"/>
      <c r="O123" s="465"/>
      <c r="P123" s="465"/>
    </row>
    <row r="124" spans="1:16" x14ac:dyDescent="0.25">
      <c r="B124" s="465"/>
      <c r="C124" s="465"/>
      <c r="D124" s="465"/>
      <c r="G124" s="465"/>
      <c r="H124" s="465"/>
      <c r="I124" s="465"/>
      <c r="J124" s="465"/>
      <c r="L124" s="465"/>
      <c r="N124" s="465"/>
      <c r="O124" s="465"/>
      <c r="P124" s="465"/>
    </row>
    <row r="125" spans="1:16" x14ac:dyDescent="0.25">
      <c r="A125" s="471" t="s">
        <v>129</v>
      </c>
      <c r="C125" s="474" t="s">
        <v>12</v>
      </c>
      <c r="D125" s="473" t="s">
        <v>40</v>
      </c>
      <c r="G125" s="465"/>
      <c r="H125" s="465"/>
      <c r="I125" s="465"/>
      <c r="J125" s="465"/>
      <c r="L125" s="465"/>
      <c r="N125" s="465"/>
      <c r="O125" s="465"/>
      <c r="P125" s="465"/>
    </row>
    <row r="126" spans="1:16" x14ac:dyDescent="0.25">
      <c r="A126" s="465">
        <f>'Jr. Barrel Racing'!K21</f>
        <v>1</v>
      </c>
      <c r="B126" s="466">
        <f>'Jr. Barrel Racing'!L21</f>
        <v>0</v>
      </c>
      <c r="C126" s="482">
        <f>'Jr. Barrel Racing'!M21</f>
        <v>0</v>
      </c>
      <c r="D126" s="478">
        <f>'Jr. Barrel Racing'!N21</f>
        <v>632.43200000000002</v>
      </c>
      <c r="G126" s="465"/>
      <c r="H126" s="465"/>
      <c r="I126" s="465"/>
      <c r="J126" s="465"/>
      <c r="L126" s="465"/>
      <c r="N126" s="465"/>
      <c r="O126" s="465"/>
      <c r="P126" s="465"/>
    </row>
    <row r="127" spans="1:16" x14ac:dyDescent="0.25">
      <c r="A127" s="465">
        <f>'Jr. Barrel Racing'!K22</f>
        <v>2</v>
      </c>
      <c r="B127" s="466">
        <f>'Jr. Barrel Racing'!L22</f>
        <v>0</v>
      </c>
      <c r="C127" s="482">
        <f>'Jr. Barrel Racing'!M22</f>
        <v>0</v>
      </c>
      <c r="D127" s="478">
        <f>'Jr. Barrel Racing'!N22</f>
        <v>523.39200000000005</v>
      </c>
      <c r="G127" s="465"/>
      <c r="H127" s="465"/>
      <c r="I127" s="465"/>
      <c r="J127" s="465"/>
      <c r="L127" s="465"/>
      <c r="N127" s="465"/>
      <c r="O127" s="465"/>
      <c r="P127" s="465"/>
    </row>
    <row r="128" spans="1:16" x14ac:dyDescent="0.25">
      <c r="A128" s="465">
        <f>'Jr. Barrel Racing'!K23</f>
        <v>3</v>
      </c>
      <c r="B128" s="466">
        <f>'Jr. Barrel Racing'!L23</f>
        <v>0</v>
      </c>
      <c r="C128" s="482">
        <f>'Jr. Barrel Racing'!M23</f>
        <v>0</v>
      </c>
      <c r="D128" s="478">
        <f>'Jr. Barrel Racing'!N23</f>
        <v>414.35200000000003</v>
      </c>
      <c r="G128" s="465"/>
      <c r="H128" s="465"/>
      <c r="I128" s="465"/>
      <c r="J128" s="465"/>
      <c r="L128" s="465"/>
      <c r="N128" s="465"/>
      <c r="O128" s="465"/>
      <c r="P128" s="465"/>
    </row>
    <row r="129" spans="1:16" x14ac:dyDescent="0.25">
      <c r="A129" s="465">
        <f>'Jr. Barrel Racing'!K24</f>
        <v>4</v>
      </c>
      <c r="B129" s="466">
        <f>'Jr. Barrel Racing'!L24</f>
        <v>0</v>
      </c>
      <c r="C129" s="482">
        <f>'Jr. Barrel Racing'!M24</f>
        <v>0</v>
      </c>
      <c r="D129" s="478">
        <f>'Jr. Barrel Racing'!N24</f>
        <v>305.31200000000007</v>
      </c>
      <c r="G129" s="465"/>
      <c r="H129" s="465"/>
      <c r="I129" s="465"/>
      <c r="J129" s="465"/>
      <c r="L129" s="465"/>
      <c r="N129" s="465"/>
      <c r="O129" s="465"/>
      <c r="P129" s="465"/>
    </row>
    <row r="130" spans="1:16" x14ac:dyDescent="0.25">
      <c r="A130" s="465">
        <f>'Jr. Barrel Racing'!K25</f>
        <v>5</v>
      </c>
      <c r="B130" s="466">
        <f>'Jr. Barrel Racing'!L25</f>
        <v>0</v>
      </c>
      <c r="C130" s="482">
        <f>'Jr. Barrel Racing'!M25</f>
        <v>0</v>
      </c>
      <c r="D130" s="478">
        <f>'Jr. Barrel Racing'!N25</f>
        <v>196.27200000000002</v>
      </c>
      <c r="G130" s="465"/>
      <c r="H130" s="465"/>
      <c r="I130" s="465"/>
      <c r="J130" s="465"/>
      <c r="L130" s="465"/>
      <c r="N130" s="465"/>
      <c r="O130" s="465"/>
      <c r="P130" s="465"/>
    </row>
    <row r="131" spans="1:16" x14ac:dyDescent="0.25">
      <c r="A131" s="465">
        <f>'Jr. Barrel Racing'!K26</f>
        <v>6</v>
      </c>
      <c r="B131" s="466">
        <f>'Jr. Barrel Racing'!L26</f>
        <v>0</v>
      </c>
      <c r="C131" s="482">
        <f>'Jr. Barrel Racing'!M26</f>
        <v>0</v>
      </c>
      <c r="D131" s="478">
        <f>'Jr. Barrel Racing'!N26</f>
        <v>109.04000000000002</v>
      </c>
      <c r="G131" s="465"/>
      <c r="H131" s="465"/>
      <c r="I131" s="465"/>
      <c r="J131" s="465"/>
      <c r="L131" s="465"/>
      <c r="N131" s="465"/>
      <c r="O131" s="465"/>
      <c r="P131" s="465"/>
    </row>
    <row r="132" spans="1:16" x14ac:dyDescent="0.25">
      <c r="G132" s="465"/>
      <c r="H132" s="465"/>
      <c r="I132" s="465"/>
      <c r="J132" s="465"/>
      <c r="L132" s="465"/>
      <c r="N132" s="465"/>
      <c r="O132" s="465"/>
      <c r="P132" s="465"/>
    </row>
    <row r="133" spans="1:16" x14ac:dyDescent="0.25">
      <c r="A133" s="471" t="s">
        <v>136</v>
      </c>
      <c r="C133" s="474" t="s">
        <v>38</v>
      </c>
      <c r="D133" s="473" t="s">
        <v>40</v>
      </c>
      <c r="G133" s="465"/>
      <c r="H133" s="465"/>
      <c r="I133" s="465"/>
      <c r="J133" s="465"/>
      <c r="L133" s="465"/>
    </row>
    <row r="134" spans="1:16" x14ac:dyDescent="0.25">
      <c r="A134" s="465">
        <f>'Jr. Bull Riding'!A21</f>
        <v>1</v>
      </c>
      <c r="B134" s="466">
        <f>'Jr. Bull Riding'!B21</f>
        <v>0</v>
      </c>
      <c r="C134" s="467">
        <f>'Jr. Bull Riding'!C21</f>
        <v>0</v>
      </c>
      <c r="D134" s="478">
        <f>'Jr. Bull Riding'!D21</f>
        <v>571.5200000000001</v>
      </c>
      <c r="G134" s="465"/>
      <c r="H134" s="465"/>
      <c r="I134" s="465"/>
      <c r="J134" s="465"/>
      <c r="L134" s="465"/>
    </row>
    <row r="135" spans="1:16" x14ac:dyDescent="0.25">
      <c r="A135" s="465">
        <f>'Jr. Bull Riding'!A22</f>
        <v>2</v>
      </c>
      <c r="B135" s="466">
        <f>'Jr. Bull Riding'!B22</f>
        <v>0</v>
      </c>
      <c r="C135" s="467">
        <f>'Jr. Bull Riding'!C22</f>
        <v>0</v>
      </c>
      <c r="D135" s="478">
        <f>'Jr. Bull Riding'!D22</f>
        <v>428.64000000000004</v>
      </c>
      <c r="G135" s="465"/>
      <c r="H135" s="465"/>
      <c r="I135" s="465"/>
      <c r="J135" s="465"/>
      <c r="L135" s="465"/>
    </row>
    <row r="136" spans="1:16" x14ac:dyDescent="0.25">
      <c r="A136" s="465">
        <f>'Jr. Bull Riding'!A23</f>
        <v>3</v>
      </c>
      <c r="B136" s="466">
        <f>'Jr. Bull Riding'!B23</f>
        <v>0</v>
      </c>
      <c r="C136" s="467">
        <f>'Jr. Bull Riding'!C23</f>
        <v>0</v>
      </c>
      <c r="D136" s="478">
        <f>'Jr. Bull Riding'!D23</f>
        <v>285.76000000000005</v>
      </c>
      <c r="G136" s="465"/>
      <c r="H136" s="465"/>
      <c r="I136" s="465"/>
      <c r="J136" s="465"/>
      <c r="L136" s="465"/>
    </row>
    <row r="137" spans="1:16" x14ac:dyDescent="0.25">
      <c r="A137" s="465">
        <f>'Jr. Bull Riding'!A24</f>
        <v>4</v>
      </c>
      <c r="B137" s="466">
        <f>'Jr. Bull Riding'!B24</f>
        <v>0</v>
      </c>
      <c r="C137" s="467">
        <f>'Jr. Bull Riding'!C24</f>
        <v>0</v>
      </c>
      <c r="D137" s="478">
        <f>'Jr. Bull Riding'!D24</f>
        <v>142.88000000000002</v>
      </c>
      <c r="G137" s="465"/>
      <c r="H137" s="465"/>
      <c r="I137" s="465"/>
      <c r="J137" s="465"/>
      <c r="L137" s="465"/>
    </row>
    <row r="138" spans="1:16" x14ac:dyDescent="0.25">
      <c r="D138" s="478"/>
    </row>
    <row r="139" spans="1:16" x14ac:dyDescent="0.25">
      <c r="A139" s="471" t="s">
        <v>137</v>
      </c>
      <c r="C139" s="474" t="s">
        <v>38</v>
      </c>
      <c r="D139" s="473" t="s">
        <v>40</v>
      </c>
    </row>
    <row r="140" spans="1:16" x14ac:dyDescent="0.25">
      <c r="A140" s="465">
        <f>'Jr. Bull Riding'!F21</f>
        <v>1</v>
      </c>
      <c r="B140" s="466">
        <f>'Jr. Bull Riding'!G21</f>
        <v>0</v>
      </c>
      <c r="C140" s="467">
        <f>'Jr. Bull Riding'!H21</f>
        <v>0</v>
      </c>
      <c r="D140" s="478">
        <f>'Jr. Bull Riding'!I21</f>
        <v>285.76000000000005</v>
      </c>
    </row>
    <row r="141" spans="1:16" x14ac:dyDescent="0.25">
      <c r="A141" s="465">
        <f>'Jr. Bull Riding'!F22</f>
        <v>2</v>
      </c>
      <c r="B141" s="466">
        <f>'Jr. Bull Riding'!G22</f>
        <v>0</v>
      </c>
      <c r="C141" s="467">
        <f>'Jr. Bull Riding'!H22</f>
        <v>0</v>
      </c>
      <c r="D141" s="478">
        <f>'Jr. Bull Riding'!I22</f>
        <v>214.32000000000002</v>
      </c>
    </row>
    <row r="142" spans="1:16" x14ac:dyDescent="0.25">
      <c r="A142" s="465">
        <f>'Jr. Bull Riding'!F23</f>
        <v>3</v>
      </c>
      <c r="B142" s="466">
        <f>'Jr. Bull Riding'!G23</f>
        <v>0</v>
      </c>
      <c r="C142" s="467">
        <f>'Jr. Bull Riding'!H23</f>
        <v>0</v>
      </c>
      <c r="D142" s="478">
        <f>'Jr. Bull Riding'!I23</f>
        <v>142.88000000000002</v>
      </c>
    </row>
    <row r="143" spans="1:16" x14ac:dyDescent="0.25">
      <c r="A143" s="465">
        <f>'Jr. Bull Riding'!F24</f>
        <v>4</v>
      </c>
      <c r="B143" s="466">
        <f>'Jr. Bull Riding'!G24</f>
        <v>0</v>
      </c>
      <c r="C143" s="467">
        <f>'Jr. Bull Riding'!H24</f>
        <v>0</v>
      </c>
      <c r="D143" s="478">
        <f>'Jr. Bull Riding'!I24</f>
        <v>71.440000000000012</v>
      </c>
    </row>
    <row r="144" spans="1:16" x14ac:dyDescent="0.25">
      <c r="B144" s="465"/>
      <c r="C144" s="465"/>
      <c r="D144" s="465"/>
    </row>
    <row r="145" spans="1:4" x14ac:dyDescent="0.25">
      <c r="A145" s="471" t="s">
        <v>138</v>
      </c>
      <c r="C145" s="474" t="s">
        <v>38</v>
      </c>
      <c r="D145" s="473" t="s">
        <v>40</v>
      </c>
    </row>
    <row r="146" spans="1:4" x14ac:dyDescent="0.25">
      <c r="A146" s="465">
        <f>'Jr. Bull Riding'!K21</f>
        <v>1</v>
      </c>
      <c r="B146" s="466">
        <f>'Jr. Bull Riding'!L21</f>
        <v>0</v>
      </c>
      <c r="C146" s="467">
        <f>'Jr. Bull Riding'!M21</f>
        <v>0</v>
      </c>
      <c r="D146" s="478">
        <f>'Jr. Bull Riding'!N21</f>
        <v>571.5200000000001</v>
      </c>
    </row>
    <row r="147" spans="1:4" x14ac:dyDescent="0.25">
      <c r="A147" s="465">
        <f>'Jr. Bull Riding'!K22</f>
        <v>2</v>
      </c>
      <c r="B147" s="466">
        <f>'Jr. Bull Riding'!L22</f>
        <v>0</v>
      </c>
      <c r="C147" s="467">
        <f>'Jr. Bull Riding'!M22</f>
        <v>0</v>
      </c>
      <c r="D147" s="478">
        <f>'Jr. Bull Riding'!N22</f>
        <v>428.64000000000004</v>
      </c>
    </row>
    <row r="148" spans="1:4" x14ac:dyDescent="0.25">
      <c r="A148" s="465">
        <f>'Jr. Bull Riding'!K23</f>
        <v>3</v>
      </c>
      <c r="B148" s="466">
        <f>'Jr. Bull Riding'!L23</f>
        <v>0</v>
      </c>
      <c r="C148" s="467">
        <f>'Jr. Bull Riding'!M23</f>
        <v>0</v>
      </c>
      <c r="D148" s="478">
        <f>'Jr. Bull Riding'!N23</f>
        <v>285.76000000000005</v>
      </c>
    </row>
    <row r="149" spans="1:4" x14ac:dyDescent="0.25">
      <c r="A149" s="465">
        <f>'Jr. Bull Riding'!K24</f>
        <v>4</v>
      </c>
      <c r="B149" s="466">
        <f>'Jr. Bull Riding'!L24</f>
        <v>0</v>
      </c>
      <c r="C149" s="467">
        <f>'Jr. Bull Riding'!M24</f>
        <v>0</v>
      </c>
      <c r="D149" s="478">
        <f>'Jr. Bull Riding'!N24</f>
        <v>142.88000000000002</v>
      </c>
    </row>
  </sheetData>
  <printOptions horizontalCentered="1"/>
  <pageMargins left="0.25" right="0.25" top="1.1907327586206899" bottom="0" header="0.5" footer="0.5"/>
  <pageSetup scale="62" orientation="portrait" r:id="rId1"/>
  <headerFooter>
    <oddHeader xml:space="preserve">&amp;L&amp;G&amp;C&amp;"Arial Narrow,Bold"&amp;22 2022 Crow Fair INFR Qualifier&amp;18
</oddHeader>
  </headerFooter>
  <rowBreaks count="2" manualBreakCount="2">
    <brk id="83" max="15" man="1"/>
    <brk id="86" max="27" man="1"/>
  </rowBreaks>
  <colBreaks count="1" manualBreakCount="1">
    <brk id="16" max="83" man="1"/>
  </colBreak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4"/>
  <sheetViews>
    <sheetView view="pageLayout" zoomScaleNormal="100" zoomScaleSheetLayoutView="90" workbookViewId="0">
      <selection activeCell="C4" sqref="C4"/>
    </sheetView>
  </sheetViews>
  <sheetFormatPr defaultColWidth="9.109375" defaultRowHeight="17.399999999999999" x14ac:dyDescent="0.3"/>
  <cols>
    <col min="1" max="1" width="15.33203125" style="392" customWidth="1"/>
    <col min="2" max="2" width="13.33203125" style="392" customWidth="1"/>
    <col min="3" max="3" width="16.88671875" style="392" customWidth="1"/>
    <col min="4" max="4" width="15.44140625" style="392" customWidth="1"/>
    <col min="5" max="5" width="13.33203125" style="392" customWidth="1"/>
    <col min="6" max="7" width="13.6640625" style="392" customWidth="1"/>
    <col min="8" max="8" width="10.5546875" style="393" customWidth="1"/>
    <col min="9" max="16384" width="9.109375" style="392"/>
  </cols>
  <sheetData>
    <row r="1" spans="1:8" x14ac:dyDescent="0.3">
      <c r="A1" s="535" t="s">
        <v>41</v>
      </c>
      <c r="B1" s="535"/>
      <c r="C1" s="535"/>
      <c r="D1" s="535"/>
      <c r="E1" s="535"/>
      <c r="F1" s="535"/>
      <c r="G1" s="535"/>
      <c r="H1" s="410"/>
    </row>
    <row r="2" spans="1:8" ht="31.2" x14ac:dyDescent="0.3">
      <c r="B2" s="409" t="s">
        <v>21</v>
      </c>
      <c r="C2" s="409" t="s">
        <v>174</v>
      </c>
      <c r="D2" s="408" t="s">
        <v>173</v>
      </c>
      <c r="E2" s="407" t="s">
        <v>41</v>
      </c>
    </row>
    <row r="3" spans="1:8" x14ac:dyDescent="0.3">
      <c r="B3" s="396" t="s">
        <v>172</v>
      </c>
      <c r="C3" s="404">
        <f>Bareback!C5</f>
        <v>9</v>
      </c>
      <c r="D3" s="395">
        <f>Bareback!E10</f>
        <v>6350</v>
      </c>
      <c r="E3" s="395">
        <f>Bareback!E12</f>
        <v>381</v>
      </c>
      <c r="F3" s="433"/>
      <c r="H3" s="403"/>
    </row>
    <row r="4" spans="1:8" x14ac:dyDescent="0.3">
      <c r="B4" s="396" t="s">
        <v>171</v>
      </c>
      <c r="C4" s="404">
        <f>'Saddle Bronc'!C5</f>
        <v>21</v>
      </c>
      <c r="D4" s="395">
        <f>'Saddle Bronc'!E10</f>
        <v>13150</v>
      </c>
      <c r="E4" s="395">
        <f>'Saddle Bronc'!E12:F12</f>
        <v>789</v>
      </c>
      <c r="F4" s="396"/>
      <c r="H4" s="403"/>
    </row>
    <row r="5" spans="1:8" x14ac:dyDescent="0.3">
      <c r="B5" s="396" t="s">
        <v>170</v>
      </c>
      <c r="C5" s="404">
        <f>'Bull Riding'!C5</f>
        <v>43</v>
      </c>
      <c r="D5" s="395">
        <f>'Bull Riding'!E10</f>
        <v>11450</v>
      </c>
      <c r="E5" s="395">
        <f>'Bull Riding'!E12:F12</f>
        <v>687</v>
      </c>
      <c r="F5" s="396"/>
      <c r="H5" s="403"/>
    </row>
    <row r="6" spans="1:8" x14ac:dyDescent="0.3">
      <c r="B6" s="396" t="s">
        <v>169</v>
      </c>
      <c r="C6" s="404">
        <f>'Steer Wrestling'!C5</f>
        <v>36</v>
      </c>
      <c r="D6" s="395">
        <f>'Steer Wrestling'!E10</f>
        <v>10400</v>
      </c>
      <c r="E6" s="395">
        <f>'Steer Wrestling'!E12:F12</f>
        <v>624</v>
      </c>
      <c r="F6" s="396"/>
      <c r="H6" s="403"/>
    </row>
    <row r="7" spans="1:8" x14ac:dyDescent="0.3">
      <c r="B7" s="396" t="s">
        <v>168</v>
      </c>
      <c r="C7" s="404">
        <f>'Tie Down Roping'!C5</f>
        <v>55</v>
      </c>
      <c r="D7" s="395">
        <f>'Tie Down Roping'!E10</f>
        <v>13250</v>
      </c>
      <c r="E7" s="395">
        <f>'Tie Down Roping'!E12:F12</f>
        <v>795</v>
      </c>
      <c r="F7" s="396"/>
      <c r="H7" s="403"/>
    </row>
    <row r="8" spans="1:8" x14ac:dyDescent="0.3">
      <c r="B8" s="396" t="s">
        <v>167</v>
      </c>
      <c r="C8" s="404">
        <f>Breakaway!C5</f>
        <v>75</v>
      </c>
      <c r="D8" s="395">
        <f>Breakaway!E10</f>
        <v>16250</v>
      </c>
      <c r="E8" s="395">
        <f>Breakaway!E12</f>
        <v>975</v>
      </c>
      <c r="F8" s="396"/>
      <c r="H8" s="403"/>
    </row>
    <row r="9" spans="1:8" x14ac:dyDescent="0.3">
      <c r="B9" s="396" t="s">
        <v>166</v>
      </c>
      <c r="C9" s="404">
        <f>'Barrel Racing'!C5</f>
        <v>60</v>
      </c>
      <c r="D9" s="395">
        <f>'Barrel Racing'!E10</f>
        <v>14000</v>
      </c>
      <c r="E9" s="395">
        <f>'Barrel Racing'!E12:F12</f>
        <v>840</v>
      </c>
      <c r="F9" s="396"/>
      <c r="H9" s="403"/>
    </row>
    <row r="10" spans="1:8" x14ac:dyDescent="0.3">
      <c r="B10" s="396" t="s">
        <v>165</v>
      </c>
      <c r="C10" s="404">
        <f>'TR Header'!C5</f>
        <v>129</v>
      </c>
      <c r="D10" s="395">
        <f>'TR Header'!E10</f>
        <v>24350</v>
      </c>
      <c r="E10" s="395">
        <f>'TR Header'!E12:F12</f>
        <v>1461</v>
      </c>
      <c r="F10" s="396"/>
      <c r="H10" s="403"/>
    </row>
    <row r="11" spans="1:8" x14ac:dyDescent="0.3">
      <c r="B11" s="396" t="s">
        <v>164</v>
      </c>
      <c r="C11" s="404">
        <f>'TR Heeler'!C5</f>
        <v>129</v>
      </c>
      <c r="D11" s="395">
        <f>'TR Heeler'!E10</f>
        <v>24350</v>
      </c>
      <c r="E11" s="395">
        <f>'TR Heeler'!E12:F12</f>
        <v>1461</v>
      </c>
      <c r="F11" s="396"/>
      <c r="H11" s="403"/>
    </row>
    <row r="12" spans="1:8" x14ac:dyDescent="0.3">
      <c r="B12" s="396" t="s">
        <v>163</v>
      </c>
      <c r="C12" s="404">
        <f>'Jr. Breakaway'!C5</f>
        <v>33</v>
      </c>
      <c r="D12" s="395">
        <f>'Jr. Breakaway'!E10</f>
        <v>6300</v>
      </c>
      <c r="E12" s="395">
        <f>'Jr. Breakaway'!E12:F12</f>
        <v>378</v>
      </c>
      <c r="F12" s="396"/>
      <c r="H12" s="403"/>
    </row>
    <row r="13" spans="1:8" x14ac:dyDescent="0.3">
      <c r="B13" s="396" t="s">
        <v>162</v>
      </c>
      <c r="C13" s="404">
        <f>'Jr. Barrel Racing'!C5</f>
        <v>28</v>
      </c>
      <c r="D13" s="395">
        <f>'Jr. Barrel Racing'!E10</f>
        <v>5800</v>
      </c>
      <c r="E13" s="395">
        <f>'Jr. Barrel Racing'!E12:F12</f>
        <v>348</v>
      </c>
      <c r="F13" s="396"/>
      <c r="H13" s="403"/>
    </row>
    <row r="14" spans="1:8" x14ac:dyDescent="0.3">
      <c r="B14" s="396" t="s">
        <v>161</v>
      </c>
      <c r="C14" s="404">
        <f>'Jr. Bull Riding'!C5</f>
        <v>8</v>
      </c>
      <c r="D14" s="395">
        <f>'Jr. Bull Riding'!E10</f>
        <v>3800</v>
      </c>
      <c r="E14" s="395">
        <f>'Jr. Bull Riding'!E12:F12</f>
        <v>228</v>
      </c>
      <c r="F14" s="396"/>
      <c r="H14" s="403"/>
    </row>
    <row r="15" spans="1:8" x14ac:dyDescent="0.3">
      <c r="B15" s="396" t="s">
        <v>160</v>
      </c>
      <c r="C15" s="404">
        <f>'Sr. Breakaway'!C5</f>
        <v>52</v>
      </c>
      <c r="D15" s="395">
        <f>'Sr. Breakaway'!E10</f>
        <v>10200</v>
      </c>
      <c r="E15" s="395">
        <f>'Sr. Breakaway'!E12:F12</f>
        <v>612</v>
      </c>
      <c r="F15" s="396"/>
      <c r="H15" s="403"/>
    </row>
    <row r="16" spans="1:8" x14ac:dyDescent="0.3">
      <c r="B16" s="396" t="s">
        <v>159</v>
      </c>
      <c r="C16" s="404">
        <f>'Sr. TR Header'!C5</f>
        <v>61</v>
      </c>
      <c r="D16" s="395">
        <f>'Sr. TR Header'!E10</f>
        <v>11100</v>
      </c>
      <c r="E16" s="395">
        <f>'Sr. TR Header'!E12:F12</f>
        <v>666</v>
      </c>
      <c r="F16" s="396"/>
      <c r="H16" s="403"/>
    </row>
    <row r="17" spans="1:8" x14ac:dyDescent="0.3">
      <c r="B17" s="396" t="s">
        <v>158</v>
      </c>
      <c r="C17" s="404">
        <f>'Sr. TR Heeler'!C5</f>
        <v>61</v>
      </c>
      <c r="D17" s="395">
        <f>'Sr. TR Heeler'!E10</f>
        <v>11100</v>
      </c>
      <c r="E17" s="406">
        <f>'Sr. TR Heeler'!E12:F12</f>
        <v>666</v>
      </c>
      <c r="F17" s="396"/>
      <c r="H17" s="405"/>
    </row>
    <row r="18" spans="1:8" x14ac:dyDescent="0.3">
      <c r="A18" s="396"/>
      <c r="B18" s="396"/>
      <c r="C18" s="404"/>
      <c r="E18" s="395">
        <f>SUM(E3:E17)</f>
        <v>10911</v>
      </c>
      <c r="F18" s="396" t="s">
        <v>157</v>
      </c>
      <c r="H18" s="403"/>
    </row>
    <row r="20" spans="1:8" hidden="1" x14ac:dyDescent="0.3">
      <c r="A20" s="535" t="s">
        <v>156</v>
      </c>
      <c r="B20" s="535"/>
      <c r="C20" s="535"/>
      <c r="D20" s="535"/>
      <c r="E20" s="535"/>
      <c r="F20" s="535"/>
      <c r="G20" s="535"/>
    </row>
    <row r="21" spans="1:8" hidden="1" x14ac:dyDescent="0.3">
      <c r="A21" s="536" t="s">
        <v>155</v>
      </c>
      <c r="B21" s="536"/>
      <c r="C21" s="395">
        <v>20</v>
      </c>
      <c r="D21" s="395">
        <f>391*20</f>
        <v>7820</v>
      </c>
    </row>
    <row r="22" spans="1:8" hidden="1" x14ac:dyDescent="0.3">
      <c r="A22" s="396"/>
      <c r="B22" s="396"/>
      <c r="C22" s="396"/>
      <c r="D22" s="402">
        <v>-1500</v>
      </c>
      <c r="E22" s="400" t="s">
        <v>154</v>
      </c>
      <c r="F22" s="400"/>
    </row>
    <row r="23" spans="1:8" hidden="1" x14ac:dyDescent="0.3">
      <c r="A23" s="396"/>
      <c r="B23" s="396"/>
      <c r="C23" s="396"/>
      <c r="D23" s="402">
        <v>-1500</v>
      </c>
      <c r="E23" s="400" t="s">
        <v>153</v>
      </c>
      <c r="F23" s="400"/>
    </row>
    <row r="24" spans="1:8" hidden="1" x14ac:dyDescent="0.3">
      <c r="A24" s="396"/>
      <c r="B24" s="396"/>
      <c r="C24" s="396"/>
      <c r="D24" s="402">
        <v>-1564</v>
      </c>
      <c r="E24" s="400" t="s">
        <v>152</v>
      </c>
      <c r="F24" s="400"/>
    </row>
    <row r="25" spans="1:8" hidden="1" x14ac:dyDescent="0.3">
      <c r="A25" s="396"/>
      <c r="B25" s="396"/>
      <c r="C25" s="396"/>
      <c r="D25" s="402">
        <f>391*6</f>
        <v>2346</v>
      </c>
      <c r="E25" s="400" t="s">
        <v>151</v>
      </c>
      <c r="F25" s="400"/>
    </row>
    <row r="26" spans="1:8" hidden="1" x14ac:dyDescent="0.3">
      <c r="D26" s="401">
        <f>D21+D22+D23+D24+D25</f>
        <v>5602</v>
      </c>
      <c r="E26" s="400" t="s">
        <v>150</v>
      </c>
      <c r="F26" s="400"/>
    </row>
    <row r="27" spans="1:8" hidden="1" x14ac:dyDescent="0.3">
      <c r="E27" s="400" t="s">
        <v>149</v>
      </c>
    </row>
    <row r="28" spans="1:8" hidden="1" x14ac:dyDescent="0.3"/>
    <row r="29" spans="1:8" hidden="1" x14ac:dyDescent="0.3">
      <c r="A29" s="396"/>
      <c r="B29" s="396"/>
      <c r="C29" s="399" t="s">
        <v>37</v>
      </c>
      <c r="D29" s="395">
        <f>E18</f>
        <v>10911</v>
      </c>
      <c r="E29" s="396" t="s">
        <v>148</v>
      </c>
    </row>
    <row r="30" spans="1:8" x14ac:dyDescent="0.3">
      <c r="A30" s="396"/>
      <c r="B30" s="396"/>
      <c r="C30" s="396"/>
      <c r="D30" s="396"/>
    </row>
    <row r="31" spans="1:8" x14ac:dyDescent="0.3">
      <c r="A31" s="396"/>
      <c r="B31" s="533" t="s">
        <v>180</v>
      </c>
      <c r="C31" s="533"/>
      <c r="D31" s="398">
        <f>E18/3</f>
        <v>3637</v>
      </c>
      <c r="E31" s="397"/>
      <c r="F31" s="534"/>
      <c r="G31" s="534"/>
    </row>
    <row r="32" spans="1:8" x14ac:dyDescent="0.3">
      <c r="A32" s="396"/>
      <c r="B32" s="533" t="s">
        <v>147</v>
      </c>
      <c r="C32" s="533"/>
      <c r="D32" s="398">
        <f>E18/3</f>
        <v>3637</v>
      </c>
      <c r="E32" s="394"/>
      <c r="F32" s="394"/>
      <c r="G32" s="394"/>
    </row>
    <row r="33" spans="1:7" x14ac:dyDescent="0.3">
      <c r="A33" s="396"/>
      <c r="B33" s="533" t="s">
        <v>146</v>
      </c>
      <c r="C33" s="533"/>
      <c r="D33" s="398">
        <f>E18/3</f>
        <v>3637</v>
      </c>
      <c r="E33" s="397"/>
      <c r="F33" s="534"/>
      <c r="G33" s="534"/>
    </row>
    <row r="34" spans="1:7" x14ac:dyDescent="0.3">
      <c r="B34" s="396"/>
      <c r="C34" s="396"/>
      <c r="D34" s="395">
        <f>SUM(D31:D33)</f>
        <v>10911</v>
      </c>
      <c r="E34" s="394"/>
      <c r="F34" s="394"/>
      <c r="G34" s="394"/>
    </row>
  </sheetData>
  <mergeCells count="8">
    <mergeCell ref="B33:C33"/>
    <mergeCell ref="F33:G33"/>
    <mergeCell ref="A1:G1"/>
    <mergeCell ref="A20:G20"/>
    <mergeCell ref="A21:B21"/>
    <mergeCell ref="B31:C31"/>
    <mergeCell ref="F31:G31"/>
    <mergeCell ref="B32:C32"/>
  </mergeCells>
  <pageMargins left="0.5" right="0.5" top="1.25" bottom="0" header="0.3" footer="0.3"/>
  <pageSetup scale="96" orientation="portrait" r:id="rId1"/>
  <headerFooter>
    <oddHeader xml:space="preserve">&amp;L&amp;G&amp;C&amp;"Arial,Bold"&amp;14 2022 Crow Fair INFR Qualifier
August 18-21, 2022&amp;R
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9"/>
  <sheetViews>
    <sheetView view="pageBreakPreview" zoomScale="136" zoomScaleNormal="100" zoomScaleSheetLayoutView="136" workbookViewId="0">
      <selection activeCell="B4" sqref="B4"/>
    </sheetView>
  </sheetViews>
  <sheetFormatPr defaultColWidth="9.109375" defaultRowHeight="13.2" x14ac:dyDescent="0.25"/>
  <cols>
    <col min="1" max="1" width="15.6640625" style="411" customWidth="1"/>
    <col min="2" max="2" width="13.109375" style="414" customWidth="1"/>
    <col min="3" max="3" width="7.88671875" style="413" bestFit="1" customWidth="1"/>
    <col min="4" max="4" width="12.88671875" style="413" bestFit="1" customWidth="1"/>
    <col min="5" max="5" width="6.109375" style="411" customWidth="1"/>
    <col min="6" max="6" width="6.33203125" style="411" customWidth="1"/>
    <col min="7" max="7" width="9.109375" style="412"/>
    <col min="8" max="16384" width="9.109375" style="411"/>
  </cols>
  <sheetData>
    <row r="1" spans="1:6" ht="15.6" x14ac:dyDescent="0.3">
      <c r="A1" s="537" t="s">
        <v>183</v>
      </c>
      <c r="B1" s="537"/>
      <c r="C1" s="537"/>
      <c r="D1" s="537"/>
      <c r="E1" s="537"/>
      <c r="F1" s="537"/>
    </row>
    <row r="2" spans="1:6" ht="15.6" x14ac:dyDescent="0.3">
      <c r="A2" s="538" t="s">
        <v>184</v>
      </c>
      <c r="B2" s="538"/>
      <c r="C2" s="538"/>
      <c r="D2" s="538"/>
      <c r="E2" s="538"/>
      <c r="F2" s="538"/>
    </row>
    <row r="3" spans="1:6" ht="15.6" x14ac:dyDescent="0.3">
      <c r="A3" s="537"/>
      <c r="B3" s="537"/>
      <c r="C3" s="537"/>
      <c r="D3" s="537"/>
      <c r="E3" s="537"/>
    </row>
    <row r="4" spans="1:6" ht="15" x14ac:dyDescent="0.25">
      <c r="A4" s="396"/>
      <c r="B4" s="404"/>
      <c r="C4" s="395"/>
      <c r="D4" s="395"/>
    </row>
    <row r="5" spans="1:6" ht="15.6" x14ac:dyDescent="0.3">
      <c r="A5" s="537" t="s">
        <v>178</v>
      </c>
      <c r="B5" s="537"/>
      <c r="C5" s="537"/>
      <c r="D5" s="537"/>
      <c r="E5" s="537"/>
    </row>
    <row r="6" spans="1:6" ht="15.6" x14ac:dyDescent="0.3">
      <c r="A6" s="409"/>
      <c r="B6" s="408"/>
      <c r="C6" s="398"/>
      <c r="D6" s="398"/>
    </row>
    <row r="7" spans="1:6" ht="15.6" x14ac:dyDescent="0.3">
      <c r="A7" s="409" t="s">
        <v>21</v>
      </c>
      <c r="B7" s="408" t="s">
        <v>177</v>
      </c>
      <c r="C7" s="398" t="s">
        <v>176</v>
      </c>
      <c r="D7" s="398" t="s">
        <v>5</v>
      </c>
    </row>
    <row r="8" spans="1:6" ht="15" x14ac:dyDescent="0.25">
      <c r="A8" s="396" t="s">
        <v>172</v>
      </c>
      <c r="B8" s="431">
        <f>Bareback!C5</f>
        <v>9</v>
      </c>
      <c r="C8" s="430">
        <v>15</v>
      </c>
      <c r="D8" s="430">
        <f t="shared" ref="D8:D20" si="0">B8*C8</f>
        <v>135</v>
      </c>
      <c r="E8" s="428"/>
    </row>
    <row r="9" spans="1:6" ht="15" x14ac:dyDescent="0.25">
      <c r="A9" s="396" t="s">
        <v>171</v>
      </c>
      <c r="B9" s="431">
        <f>'Saddle Bronc'!C5</f>
        <v>21</v>
      </c>
      <c r="C9" s="430">
        <v>15</v>
      </c>
      <c r="D9" s="430">
        <f t="shared" si="0"/>
        <v>315</v>
      </c>
      <c r="E9" s="428"/>
    </row>
    <row r="10" spans="1:6" ht="15" x14ac:dyDescent="0.25">
      <c r="A10" s="396" t="s">
        <v>170</v>
      </c>
      <c r="B10" s="431">
        <f>'Bull Riding'!C5</f>
        <v>43</v>
      </c>
      <c r="C10" s="430">
        <v>15</v>
      </c>
      <c r="D10" s="430">
        <f t="shared" si="0"/>
        <v>645</v>
      </c>
      <c r="E10" s="428"/>
    </row>
    <row r="11" spans="1:6" ht="15" x14ac:dyDescent="0.25">
      <c r="A11" s="396" t="s">
        <v>169</v>
      </c>
      <c r="B11" s="431">
        <f>'Steer Wrestling'!C5</f>
        <v>36</v>
      </c>
      <c r="C11" s="430">
        <v>15</v>
      </c>
      <c r="D11" s="430">
        <f t="shared" si="0"/>
        <v>540</v>
      </c>
      <c r="E11" s="428"/>
    </row>
    <row r="12" spans="1:6" ht="15" x14ac:dyDescent="0.25">
      <c r="A12" s="396" t="s">
        <v>168</v>
      </c>
      <c r="B12" s="431">
        <f>'Tie Down Roping'!C5</f>
        <v>55</v>
      </c>
      <c r="C12" s="430">
        <v>15</v>
      </c>
      <c r="D12" s="430">
        <f t="shared" si="0"/>
        <v>825</v>
      </c>
      <c r="E12" s="428"/>
    </row>
    <row r="13" spans="1:6" ht="15" x14ac:dyDescent="0.25">
      <c r="A13" s="396" t="s">
        <v>167</v>
      </c>
      <c r="B13" s="431">
        <f>Breakaway!C5</f>
        <v>75</v>
      </c>
      <c r="C13" s="430">
        <v>15</v>
      </c>
      <c r="D13" s="430">
        <f t="shared" si="0"/>
        <v>1125</v>
      </c>
      <c r="E13" s="428"/>
    </row>
    <row r="14" spans="1:6" ht="15" x14ac:dyDescent="0.25">
      <c r="A14" s="396" t="s">
        <v>165</v>
      </c>
      <c r="B14" s="431">
        <f>'TR Header'!C5</f>
        <v>129</v>
      </c>
      <c r="C14" s="430">
        <v>15</v>
      </c>
      <c r="D14" s="430">
        <f t="shared" si="0"/>
        <v>1935</v>
      </c>
      <c r="E14" s="428"/>
    </row>
    <row r="15" spans="1:6" ht="15" x14ac:dyDescent="0.25">
      <c r="A15" s="396" t="s">
        <v>164</v>
      </c>
      <c r="B15" s="431">
        <f>'TR Heeler'!C5</f>
        <v>129</v>
      </c>
      <c r="C15" s="430">
        <v>15</v>
      </c>
      <c r="D15" s="430">
        <f t="shared" si="0"/>
        <v>1935</v>
      </c>
      <c r="E15" s="428"/>
    </row>
    <row r="16" spans="1:6" ht="15" x14ac:dyDescent="0.25">
      <c r="A16" s="396" t="s">
        <v>163</v>
      </c>
      <c r="B16" s="431">
        <f>'Jr. Breakaway'!C5</f>
        <v>33</v>
      </c>
      <c r="C16" s="430">
        <v>15</v>
      </c>
      <c r="D16" s="430">
        <f t="shared" si="0"/>
        <v>495</v>
      </c>
      <c r="E16" s="428"/>
    </row>
    <row r="17" spans="1:7" ht="15" x14ac:dyDescent="0.25">
      <c r="A17" s="396" t="s">
        <v>161</v>
      </c>
      <c r="B17" s="431">
        <f>'Jr. Bull Riding'!C5</f>
        <v>8</v>
      </c>
      <c r="C17" s="430">
        <v>15</v>
      </c>
      <c r="D17" s="430">
        <f t="shared" si="0"/>
        <v>120</v>
      </c>
      <c r="E17" s="428"/>
    </row>
    <row r="18" spans="1:7" ht="15" x14ac:dyDescent="0.25">
      <c r="A18" s="396" t="s">
        <v>160</v>
      </c>
      <c r="B18" s="431">
        <f>'Sr. Breakaway'!C5</f>
        <v>52</v>
      </c>
      <c r="C18" s="430">
        <v>15</v>
      </c>
      <c r="D18" s="432">
        <f t="shared" si="0"/>
        <v>780</v>
      </c>
      <c r="E18" s="428"/>
    </row>
    <row r="19" spans="1:7" ht="15" x14ac:dyDescent="0.25">
      <c r="A19" s="396" t="s">
        <v>159</v>
      </c>
      <c r="B19" s="431">
        <f>'Sr. TR Header'!C5</f>
        <v>61</v>
      </c>
      <c r="C19" s="430">
        <v>15</v>
      </c>
      <c r="D19" s="430">
        <f t="shared" si="0"/>
        <v>915</v>
      </c>
      <c r="E19" s="428"/>
    </row>
    <row r="20" spans="1:7" ht="15" x14ac:dyDescent="0.25">
      <c r="A20" s="396" t="s">
        <v>158</v>
      </c>
      <c r="B20" s="431">
        <f>'Sr. TR Heeler'!C5</f>
        <v>61</v>
      </c>
      <c r="C20" s="430">
        <v>15</v>
      </c>
      <c r="D20" s="429">
        <f t="shared" si="0"/>
        <v>915</v>
      </c>
      <c r="E20" s="428"/>
    </row>
    <row r="21" spans="1:7" ht="15" x14ac:dyDescent="0.25">
      <c r="A21" s="396"/>
      <c r="B21" s="404"/>
      <c r="C21" s="395"/>
      <c r="D21" s="395">
        <f>SUM(D8:D20)</f>
        <v>10680</v>
      </c>
    </row>
    <row r="22" spans="1:7" x14ac:dyDescent="0.25">
      <c r="B22" s="411"/>
      <c r="C22" s="411"/>
      <c r="D22" s="427"/>
      <c r="E22" s="400"/>
    </row>
    <row r="23" spans="1:7" ht="15.6" x14ac:dyDescent="0.3">
      <c r="B23" s="411"/>
      <c r="C23" s="411"/>
      <c r="D23" s="420"/>
      <c r="E23" s="400"/>
    </row>
    <row r="24" spans="1:7" x14ac:dyDescent="0.25">
      <c r="B24" s="411"/>
      <c r="C24" s="411"/>
      <c r="D24" s="411"/>
    </row>
    <row r="25" spans="1:7" x14ac:dyDescent="0.25">
      <c r="B25" s="411"/>
      <c r="C25" s="411"/>
    </row>
    <row r="26" spans="1:7" x14ac:dyDescent="0.25">
      <c r="A26" s="424"/>
      <c r="B26" s="424"/>
      <c r="C26" s="424"/>
      <c r="D26" s="424"/>
      <c r="E26" s="424"/>
    </row>
    <row r="27" spans="1:7" s="396" customFormat="1" ht="15" x14ac:dyDescent="0.25">
      <c r="A27" s="396" t="s">
        <v>175</v>
      </c>
      <c r="B27" s="404"/>
      <c r="C27" s="395"/>
      <c r="D27" s="395"/>
      <c r="G27" s="415"/>
    </row>
    <row r="28" spans="1:7" s="396" customFormat="1" ht="15" x14ac:dyDescent="0.25">
      <c r="B28" s="404"/>
      <c r="C28" s="395"/>
      <c r="D28" s="395"/>
      <c r="G28" s="415"/>
    </row>
    <row r="29" spans="1:7" x14ac:dyDescent="0.25">
      <c r="A29" s="424"/>
      <c r="B29" s="426"/>
      <c r="C29" s="425"/>
      <c r="D29" s="425"/>
      <c r="E29" s="424"/>
    </row>
    <row r="30" spans="1:7" s="396" customFormat="1" ht="15" x14ac:dyDescent="0.25">
      <c r="A30" s="396" t="s">
        <v>179</v>
      </c>
      <c r="B30" s="404"/>
      <c r="C30" s="395"/>
      <c r="D30" s="395"/>
      <c r="G30" s="415"/>
    </row>
    <row r="33" spans="1:5" s="412" customFormat="1" x14ac:dyDescent="0.25">
      <c r="B33" s="419"/>
      <c r="C33" s="418"/>
      <c r="D33" s="418"/>
    </row>
    <row r="34" spans="1:5" s="412" customFormat="1" ht="15.6" x14ac:dyDescent="0.3">
      <c r="A34" s="539"/>
      <c r="B34" s="539"/>
      <c r="C34" s="539"/>
      <c r="D34" s="539"/>
      <c r="E34" s="423"/>
    </row>
    <row r="35" spans="1:5" s="412" customFormat="1" ht="15" x14ac:dyDescent="0.25">
      <c r="A35" s="415"/>
      <c r="B35" s="417"/>
      <c r="C35" s="416"/>
      <c r="D35" s="416"/>
    </row>
    <row r="36" spans="1:5" s="412" customFormat="1" ht="15.6" x14ac:dyDescent="0.3">
      <c r="A36" s="422"/>
      <c r="B36" s="421"/>
      <c r="C36" s="420"/>
      <c r="D36" s="420"/>
    </row>
    <row r="37" spans="1:5" s="412" customFormat="1" ht="15" x14ac:dyDescent="0.25">
      <c r="A37" s="415"/>
      <c r="B37" s="417"/>
      <c r="C37" s="416"/>
      <c r="D37" s="416"/>
    </row>
    <row r="38" spans="1:5" s="412" customFormat="1" ht="15" x14ac:dyDescent="0.25">
      <c r="A38" s="415"/>
      <c r="B38" s="417"/>
      <c r="C38" s="416"/>
      <c r="D38" s="416"/>
    </row>
    <row r="39" spans="1:5" s="412" customFormat="1" ht="15" x14ac:dyDescent="0.25">
      <c r="A39" s="415"/>
      <c r="B39" s="417"/>
      <c r="C39" s="416"/>
      <c r="D39" s="416"/>
    </row>
    <row r="40" spans="1:5" s="412" customFormat="1" x14ac:dyDescent="0.25">
      <c r="B40" s="419"/>
      <c r="C40" s="418"/>
      <c r="D40" s="418"/>
    </row>
    <row r="41" spans="1:5" s="412" customFormat="1" x14ac:dyDescent="0.25">
      <c r="B41" s="419"/>
      <c r="C41" s="418"/>
      <c r="D41" s="418"/>
    </row>
    <row r="42" spans="1:5" s="412" customFormat="1" x14ac:dyDescent="0.25">
      <c r="B42" s="419"/>
      <c r="C42" s="418"/>
      <c r="D42" s="418"/>
    </row>
    <row r="43" spans="1:5" s="412" customFormat="1" x14ac:dyDescent="0.25">
      <c r="B43" s="419"/>
      <c r="C43" s="418"/>
      <c r="D43" s="418"/>
    </row>
    <row r="44" spans="1:5" s="412" customFormat="1" ht="15" x14ac:dyDescent="0.25">
      <c r="A44" s="415"/>
      <c r="B44" s="417"/>
      <c r="C44" s="416"/>
      <c r="D44" s="416"/>
      <c r="E44" s="415"/>
    </row>
    <row r="45" spans="1:5" s="412" customFormat="1" ht="15" x14ac:dyDescent="0.25">
      <c r="A45" s="415"/>
      <c r="B45" s="417"/>
      <c r="C45" s="416"/>
      <c r="D45" s="416"/>
      <c r="E45" s="415"/>
    </row>
    <row r="46" spans="1:5" s="412" customFormat="1" x14ac:dyDescent="0.25">
      <c r="B46" s="419"/>
      <c r="C46" s="418"/>
      <c r="D46" s="418"/>
    </row>
    <row r="47" spans="1:5" s="412" customFormat="1" x14ac:dyDescent="0.25">
      <c r="B47" s="419"/>
      <c r="C47" s="418"/>
      <c r="D47" s="418"/>
    </row>
    <row r="48" spans="1:5" s="412" customFormat="1" x14ac:dyDescent="0.25">
      <c r="B48" s="419"/>
      <c r="C48" s="418"/>
      <c r="D48" s="418"/>
    </row>
    <row r="49" spans="1:5" s="412" customFormat="1" ht="15" x14ac:dyDescent="0.25">
      <c r="A49" s="415"/>
      <c r="B49" s="417"/>
      <c r="C49" s="416"/>
      <c r="D49" s="416"/>
      <c r="E49" s="415"/>
    </row>
  </sheetData>
  <mergeCells count="5">
    <mergeCell ref="A1:F1"/>
    <mergeCell ref="A2:F2"/>
    <mergeCell ref="A3:E3"/>
    <mergeCell ref="A5:E5"/>
    <mergeCell ref="A34:D34"/>
  </mergeCells>
  <printOptions horizontalCentered="1"/>
  <pageMargins left="1" right="1" top="1" bottom="1" header="0.3" footer="0.3"/>
  <pageSetup scale="135" orientation="portrait" r:id="rId1"/>
  <rowBreaks count="2" manualBreakCount="2">
    <brk id="32" max="16383" man="1"/>
    <brk id="55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1"/>
  <sheetViews>
    <sheetView view="pageBreakPreview" zoomScale="70" zoomScaleNormal="100" zoomScaleSheetLayoutView="70" workbookViewId="0">
      <selection activeCell="B7" sqref="B7"/>
    </sheetView>
  </sheetViews>
  <sheetFormatPr defaultColWidth="9.109375" defaultRowHeight="13.2" x14ac:dyDescent="0.25"/>
  <cols>
    <col min="1" max="1" width="6" style="21" customWidth="1"/>
    <col min="2" max="2" width="32.6640625" style="21" customWidth="1"/>
    <col min="3" max="3" width="9.33203125" style="21" customWidth="1"/>
    <col min="4" max="4" width="12" style="21" bestFit="1" customWidth="1"/>
    <col min="5" max="5" width="7.5546875" style="21" customWidth="1"/>
    <col min="6" max="6" width="7.33203125" style="21" customWidth="1"/>
    <col min="7" max="7" width="23.6640625" style="21" customWidth="1"/>
    <col min="8" max="8" width="9.33203125" style="21" customWidth="1"/>
    <col min="9" max="9" width="12" style="21" bestFit="1" customWidth="1"/>
    <col min="10" max="10" width="9.5546875" style="21" customWidth="1"/>
    <col min="11" max="11" width="6" style="21" customWidth="1"/>
    <col min="12" max="12" width="29.88671875" style="21" customWidth="1"/>
    <col min="13" max="13" width="9.33203125" style="21" customWidth="1"/>
    <col min="14" max="14" width="12" style="21" bestFit="1" customWidth="1"/>
    <col min="15" max="15" width="9.5546875" style="21" customWidth="1"/>
    <col min="16" max="16" width="13.109375" style="21" bestFit="1" customWidth="1"/>
    <col min="17" max="17" width="9.109375" style="47"/>
    <col min="18" max="18" width="9.109375" style="46"/>
    <col min="19" max="16384" width="9.109375" style="21"/>
  </cols>
  <sheetData>
    <row r="1" spans="1:19" s="50" customFormat="1" ht="22.8" x14ac:dyDescent="0.4">
      <c r="A1" s="509" t="s">
        <v>43</v>
      </c>
      <c r="B1" s="509"/>
      <c r="C1" s="510" t="s">
        <v>183</v>
      </c>
      <c r="D1" s="510"/>
      <c r="E1" s="510"/>
      <c r="F1" s="510"/>
      <c r="G1" s="510"/>
      <c r="H1" s="510"/>
      <c r="I1" s="510"/>
      <c r="N1" s="68"/>
      <c r="Q1" s="272"/>
      <c r="R1" s="267"/>
    </row>
    <row r="2" spans="1:19" x14ac:dyDescent="0.25">
      <c r="K2" s="66"/>
      <c r="N2" s="69"/>
    </row>
    <row r="3" spans="1:19" ht="24.6" x14ac:dyDescent="0.4">
      <c r="A3" s="507" t="s">
        <v>0</v>
      </c>
      <c r="B3" s="508"/>
      <c r="C3" s="26" t="s">
        <v>15</v>
      </c>
      <c r="D3" s="27"/>
      <c r="E3" s="27"/>
      <c r="F3" s="27"/>
      <c r="G3" s="27"/>
      <c r="H3" s="22"/>
      <c r="I3" s="66"/>
      <c r="J3" s="66"/>
      <c r="K3" s="69"/>
      <c r="L3" s="66"/>
      <c r="M3" s="67"/>
      <c r="N3" s="69"/>
      <c r="O3" s="22"/>
    </row>
    <row r="4" spans="1:19" ht="15.6" thickBot="1" x14ac:dyDescent="0.3">
      <c r="A4" s="22"/>
      <c r="B4" s="22"/>
      <c r="C4" s="22"/>
      <c r="D4" s="22"/>
      <c r="E4" s="22"/>
      <c r="F4" s="22"/>
      <c r="G4" s="22"/>
      <c r="H4" s="22"/>
      <c r="I4" s="66"/>
      <c r="J4" s="66"/>
      <c r="K4" s="69"/>
      <c r="L4" s="66"/>
      <c r="M4" s="67"/>
      <c r="N4" s="70"/>
      <c r="O4" s="22"/>
    </row>
    <row r="5" spans="1:19" ht="15.6" thickBot="1" x14ac:dyDescent="0.3">
      <c r="A5" s="508" t="s">
        <v>1</v>
      </c>
      <c r="B5" s="513"/>
      <c r="C5" s="28">
        <v>9</v>
      </c>
      <c r="D5" s="22"/>
      <c r="E5" s="22"/>
      <c r="F5" s="22"/>
      <c r="G5" s="22"/>
      <c r="H5" s="22"/>
      <c r="I5" s="66"/>
      <c r="J5" s="66"/>
      <c r="K5" s="69"/>
      <c r="L5" s="66"/>
      <c r="M5" s="67"/>
      <c r="N5" s="70"/>
      <c r="O5" s="22"/>
    </row>
    <row r="6" spans="1:19" ht="15.6" thickBot="1" x14ac:dyDescent="0.3">
      <c r="A6" s="508" t="s">
        <v>2</v>
      </c>
      <c r="B6" s="508"/>
      <c r="C6" s="29">
        <v>150</v>
      </c>
      <c r="D6" s="23" t="s">
        <v>3</v>
      </c>
      <c r="E6" s="514">
        <f>SUM(C5*C6)</f>
        <v>1350</v>
      </c>
      <c r="F6" s="515"/>
      <c r="G6" s="22"/>
      <c r="H6" s="22"/>
      <c r="I6" s="234"/>
      <c r="J6" s="234"/>
      <c r="K6" s="235"/>
      <c r="L6" s="234"/>
      <c r="M6" s="234"/>
      <c r="N6" s="235"/>
      <c r="O6" s="236"/>
      <c r="P6" s="237"/>
      <c r="Q6" s="214"/>
      <c r="R6" s="210"/>
      <c r="S6" s="205"/>
    </row>
    <row r="7" spans="1:19" ht="15.6" thickBot="1" x14ac:dyDescent="0.3">
      <c r="A7" s="30"/>
      <c r="B7" s="30"/>
      <c r="C7" s="31"/>
      <c r="D7" s="23"/>
      <c r="E7" s="32"/>
      <c r="F7" s="33"/>
      <c r="G7" s="22"/>
      <c r="H7" s="22"/>
      <c r="I7" s="234"/>
      <c r="J7" s="234"/>
      <c r="K7" s="235"/>
      <c r="L7" s="234"/>
      <c r="M7" s="234"/>
      <c r="N7" s="235"/>
      <c r="O7" s="236"/>
      <c r="P7" s="237"/>
      <c r="Q7" s="214"/>
      <c r="R7" s="210"/>
      <c r="S7" s="205"/>
    </row>
    <row r="8" spans="1:19" ht="15.6" thickBot="1" x14ac:dyDescent="0.3">
      <c r="A8" s="508" t="s">
        <v>4</v>
      </c>
      <c r="B8" s="513"/>
      <c r="C8" s="34"/>
      <c r="D8" s="22"/>
      <c r="E8" s="518">
        <v>5000</v>
      </c>
      <c r="F8" s="515"/>
      <c r="G8" s="22"/>
      <c r="H8" s="22"/>
      <c r="I8" s="234"/>
      <c r="J8" s="234"/>
      <c r="K8" s="235"/>
      <c r="L8" s="234"/>
      <c r="M8" s="234"/>
      <c r="N8" s="235"/>
      <c r="O8" s="236"/>
      <c r="P8" s="237"/>
      <c r="Q8" s="214"/>
      <c r="R8" s="210"/>
      <c r="S8" s="205"/>
    </row>
    <row r="9" spans="1:19" ht="15.6" thickBot="1" x14ac:dyDescent="0.3">
      <c r="A9" s="30"/>
      <c r="B9" s="35"/>
      <c r="C9" s="34"/>
      <c r="D9" s="22"/>
      <c r="E9" s="33"/>
      <c r="F9" s="33"/>
      <c r="G9" s="22"/>
      <c r="H9" s="22"/>
      <c r="I9" s="234"/>
      <c r="J9" s="234"/>
      <c r="K9" s="235"/>
      <c r="L9" s="234"/>
      <c r="M9" s="234"/>
      <c r="N9" s="235"/>
      <c r="O9" s="236"/>
      <c r="P9" s="237"/>
      <c r="Q9" s="214"/>
      <c r="R9" s="210"/>
      <c r="S9" s="205"/>
    </row>
    <row r="10" spans="1:19" ht="15.6" thickBot="1" x14ac:dyDescent="0.3">
      <c r="A10" s="508" t="s">
        <v>5</v>
      </c>
      <c r="B10" s="513"/>
      <c r="C10" s="22"/>
      <c r="D10" s="22"/>
      <c r="E10" s="518">
        <f>E6+E8</f>
        <v>6350</v>
      </c>
      <c r="F10" s="515"/>
      <c r="G10" s="22"/>
      <c r="H10" s="22"/>
      <c r="I10" s="234"/>
      <c r="J10" s="234"/>
      <c r="K10" s="235"/>
      <c r="L10" s="234"/>
      <c r="M10" s="234"/>
      <c r="N10" s="235"/>
      <c r="O10" s="236"/>
      <c r="P10" s="237"/>
      <c r="Q10" s="214"/>
      <c r="R10" s="210"/>
      <c r="S10" s="205"/>
    </row>
    <row r="11" spans="1:19" ht="15.6" thickBot="1" x14ac:dyDescent="0.3">
      <c r="A11" s="30"/>
      <c r="B11" s="22"/>
      <c r="C11" s="22"/>
      <c r="D11" s="22"/>
      <c r="E11" s="22"/>
      <c r="F11" s="22"/>
      <c r="G11" s="22"/>
      <c r="H11" s="22"/>
      <c r="I11" s="234"/>
      <c r="J11" s="234"/>
      <c r="K11" s="235"/>
      <c r="L11" s="234"/>
      <c r="M11" s="234"/>
      <c r="N11" s="235"/>
      <c r="O11" s="236"/>
      <c r="P11" s="237"/>
      <c r="Q11" s="214"/>
      <c r="R11" s="210"/>
      <c r="S11" s="205"/>
    </row>
    <row r="12" spans="1:19" ht="15.6" thickBot="1" x14ac:dyDescent="0.3">
      <c r="A12" s="508" t="s">
        <v>6</v>
      </c>
      <c r="B12" s="513"/>
      <c r="C12" s="34">
        <v>0.06</v>
      </c>
      <c r="D12" s="22"/>
      <c r="E12" s="514">
        <f>E10*0.06</f>
        <v>381</v>
      </c>
      <c r="F12" s="521"/>
      <c r="G12" s="22"/>
      <c r="H12" s="22"/>
      <c r="I12" s="234"/>
      <c r="J12" s="234"/>
      <c r="K12" s="235"/>
      <c r="L12" s="234"/>
      <c r="M12" s="234"/>
      <c r="N12" s="235"/>
      <c r="O12" s="236"/>
      <c r="P12" s="237"/>
      <c r="Q12" s="214"/>
      <c r="R12" s="210"/>
      <c r="S12" s="205"/>
    </row>
    <row r="13" spans="1:19" ht="15.6" thickBot="1" x14ac:dyDescent="0.3">
      <c r="A13" s="30"/>
      <c r="B13" s="22"/>
      <c r="C13" s="22"/>
      <c r="D13" s="22"/>
      <c r="E13" s="36"/>
      <c r="F13" s="36"/>
      <c r="G13" s="22"/>
      <c r="H13" s="22"/>
      <c r="I13" s="234"/>
      <c r="J13" s="234"/>
      <c r="K13" s="235"/>
      <c r="L13" s="234"/>
      <c r="M13" s="234"/>
      <c r="N13" s="235"/>
      <c r="O13" s="236"/>
      <c r="P13" s="237"/>
      <c r="Q13" s="214"/>
      <c r="R13" s="210"/>
      <c r="S13" s="205"/>
    </row>
    <row r="14" spans="1:19" ht="15.6" thickBot="1" x14ac:dyDescent="0.3">
      <c r="A14" s="508" t="s">
        <v>7</v>
      </c>
      <c r="B14" s="513"/>
      <c r="C14" s="22"/>
      <c r="D14" s="22"/>
      <c r="E14" s="518">
        <f>E10-E12</f>
        <v>5969</v>
      </c>
      <c r="F14" s="515"/>
      <c r="G14" s="22"/>
      <c r="H14" s="22"/>
      <c r="I14" s="234"/>
      <c r="J14" s="234"/>
      <c r="K14" s="234"/>
      <c r="L14" s="234"/>
      <c r="M14" s="234"/>
      <c r="N14" s="235"/>
      <c r="O14" s="236"/>
      <c r="P14" s="237"/>
      <c r="Q14" s="214"/>
      <c r="R14" s="210"/>
      <c r="S14" s="205"/>
    </row>
    <row r="15" spans="1:19" ht="15" x14ac:dyDescent="0.25">
      <c r="A15" s="30"/>
      <c r="B15" s="22"/>
      <c r="C15" s="22"/>
      <c r="D15" s="22"/>
      <c r="E15" s="22"/>
      <c r="F15" s="22"/>
      <c r="G15" s="22"/>
      <c r="H15" s="22"/>
      <c r="I15" s="236"/>
      <c r="J15" s="236"/>
      <c r="K15" s="236"/>
      <c r="L15" s="236"/>
      <c r="M15" s="236"/>
      <c r="N15" s="235"/>
      <c r="O15" s="236"/>
      <c r="P15" s="237"/>
      <c r="Q15" s="214"/>
      <c r="R15" s="210"/>
      <c r="S15" s="205"/>
    </row>
    <row r="16" spans="1:19" ht="15" x14ac:dyDescent="0.25">
      <c r="A16" s="30"/>
      <c r="B16" s="30"/>
      <c r="C16" s="30"/>
      <c r="D16" s="30"/>
      <c r="E16" s="30"/>
      <c r="F16" s="30"/>
      <c r="G16" s="30"/>
      <c r="H16" s="30"/>
      <c r="I16" s="236"/>
      <c r="J16" s="236"/>
      <c r="K16" s="236"/>
      <c r="L16" s="236"/>
      <c r="M16" s="236"/>
      <c r="N16" s="236"/>
      <c r="O16" s="236"/>
      <c r="P16" s="237"/>
      <c r="Q16" s="214"/>
      <c r="R16" s="210"/>
      <c r="S16" s="205"/>
    </row>
    <row r="17" spans="1:19" ht="15" x14ac:dyDescent="0.25">
      <c r="A17" s="37" t="s">
        <v>45</v>
      </c>
      <c r="B17" s="22"/>
      <c r="C17" s="22"/>
      <c r="D17" s="22"/>
      <c r="E17" s="22"/>
      <c r="F17" s="37" t="s">
        <v>8</v>
      </c>
      <c r="G17" s="22"/>
      <c r="H17" s="22"/>
      <c r="I17" s="236"/>
      <c r="J17" s="236"/>
      <c r="K17" s="236" t="s">
        <v>9</v>
      </c>
      <c r="L17" s="236"/>
      <c r="M17" s="236"/>
      <c r="N17" s="236"/>
      <c r="O17" s="236"/>
      <c r="P17" s="237"/>
      <c r="Q17" s="214"/>
      <c r="R17" s="210"/>
      <c r="S17" s="205"/>
    </row>
    <row r="18" spans="1:19" s="455" customFormat="1" ht="17.399999999999999" x14ac:dyDescent="0.3">
      <c r="B18" s="455">
        <f>E14*0.4</f>
        <v>2387.6</v>
      </c>
      <c r="G18" s="455">
        <f>E14*0.2</f>
        <v>1193.8</v>
      </c>
      <c r="I18" s="221"/>
      <c r="J18" s="221"/>
      <c r="K18" s="221"/>
      <c r="L18" s="221">
        <f>E14*0.4</f>
        <v>2387.6</v>
      </c>
      <c r="M18" s="221"/>
      <c r="N18" s="221"/>
      <c r="O18" s="221"/>
      <c r="P18" s="221">
        <f>SUM(A18:M18)</f>
        <v>5969</v>
      </c>
      <c r="Q18" s="456"/>
      <c r="R18" s="457"/>
      <c r="S18" s="458"/>
    </row>
    <row r="19" spans="1:19" ht="15" x14ac:dyDescent="0.25">
      <c r="A19" s="22"/>
      <c r="B19" s="22"/>
      <c r="C19" s="22"/>
      <c r="D19" s="22"/>
      <c r="E19" s="22"/>
      <c r="F19" s="22"/>
      <c r="G19" s="22"/>
      <c r="H19" s="22"/>
      <c r="I19" s="236"/>
      <c r="J19" s="236"/>
      <c r="K19" s="236"/>
      <c r="L19" s="236"/>
      <c r="M19" s="236"/>
      <c r="N19" s="236"/>
      <c r="O19" s="236"/>
      <c r="P19" s="237"/>
      <c r="Q19" s="214"/>
      <c r="R19" s="210"/>
      <c r="S19" s="205"/>
    </row>
    <row r="20" spans="1:19" s="57" customFormat="1" ht="30" x14ac:dyDescent="0.25">
      <c r="A20" s="24" t="s">
        <v>10</v>
      </c>
      <c r="B20" s="24" t="s">
        <v>11</v>
      </c>
      <c r="C20" s="24" t="s">
        <v>38</v>
      </c>
      <c r="D20" s="25" t="s">
        <v>13</v>
      </c>
      <c r="E20" s="24" t="s">
        <v>14</v>
      </c>
      <c r="F20" s="24" t="s">
        <v>10</v>
      </c>
      <c r="G20" s="24" t="s">
        <v>11</v>
      </c>
      <c r="H20" s="24" t="s">
        <v>38</v>
      </c>
      <c r="I20" s="239" t="s">
        <v>13</v>
      </c>
      <c r="J20" s="240" t="s">
        <v>14</v>
      </c>
      <c r="K20" s="240" t="s">
        <v>10</v>
      </c>
      <c r="L20" s="240" t="s">
        <v>11</v>
      </c>
      <c r="M20" s="240" t="s">
        <v>38</v>
      </c>
      <c r="N20" s="239" t="s">
        <v>13</v>
      </c>
      <c r="O20" s="240" t="s">
        <v>14</v>
      </c>
      <c r="P20" s="241"/>
      <c r="Q20" s="273"/>
      <c r="R20" s="211"/>
      <c r="S20" s="205"/>
    </row>
    <row r="21" spans="1:19" s="38" customFormat="1" ht="31.2" x14ac:dyDescent="0.4">
      <c r="A21" s="80">
        <v>1</v>
      </c>
      <c r="B21" s="59" t="s">
        <v>185</v>
      </c>
      <c r="C21" s="60">
        <v>82</v>
      </c>
      <c r="D21" s="194">
        <f>B18*0.29</f>
        <v>692.40399999999988</v>
      </c>
      <c r="E21" s="76"/>
      <c r="F21" s="80">
        <v>1</v>
      </c>
      <c r="G21" s="59" t="s">
        <v>244</v>
      </c>
      <c r="H21" s="79">
        <v>84</v>
      </c>
      <c r="I21" s="194">
        <f>G18*0.4</f>
        <v>477.52</v>
      </c>
      <c r="J21" s="244"/>
      <c r="K21" s="276">
        <v>1</v>
      </c>
      <c r="L21" s="499" t="s">
        <v>185</v>
      </c>
      <c r="M21" s="441">
        <v>163</v>
      </c>
      <c r="N21" s="95">
        <f>L18*0.29</f>
        <v>692.40399999999988</v>
      </c>
      <c r="O21" s="244"/>
      <c r="P21" s="245"/>
      <c r="Q21" s="274"/>
      <c r="R21" s="212"/>
      <c r="S21" s="205"/>
    </row>
    <row r="22" spans="1:19" s="38" customFormat="1" ht="31.2" x14ac:dyDescent="0.4">
      <c r="A22" s="72">
        <v>2</v>
      </c>
      <c r="B22" s="61" t="s">
        <v>186</v>
      </c>
      <c r="C22" s="62">
        <v>78</v>
      </c>
      <c r="D22" s="194">
        <f>B18*0.24</f>
        <v>573.024</v>
      </c>
      <c r="E22" s="78"/>
      <c r="F22" s="72">
        <v>2</v>
      </c>
      <c r="G22" s="61" t="s">
        <v>245</v>
      </c>
      <c r="H22" s="63">
        <v>81</v>
      </c>
      <c r="I22" s="95">
        <f>G18*0.3</f>
        <v>358.14</v>
      </c>
      <c r="J22" s="248"/>
      <c r="K22" s="86">
        <v>2</v>
      </c>
      <c r="L22" s="499" t="s">
        <v>186</v>
      </c>
      <c r="M22" s="441">
        <v>162</v>
      </c>
      <c r="N22" s="95">
        <f>L18*0.24</f>
        <v>573.024</v>
      </c>
      <c r="O22" s="248"/>
      <c r="P22" s="245"/>
      <c r="Q22" s="274"/>
      <c r="R22" s="212"/>
      <c r="S22" s="205"/>
    </row>
    <row r="23" spans="1:19" s="38" customFormat="1" ht="31.2" x14ac:dyDescent="0.4">
      <c r="A23" s="72">
        <v>3</v>
      </c>
      <c r="B23" s="61" t="s">
        <v>187</v>
      </c>
      <c r="C23" s="62">
        <v>76</v>
      </c>
      <c r="D23" s="95">
        <f>B18*0.19</f>
        <v>453.64400000000001</v>
      </c>
      <c r="E23" s="78"/>
      <c r="F23" s="72">
        <v>3</v>
      </c>
      <c r="G23" s="61" t="s">
        <v>246</v>
      </c>
      <c r="H23" s="63">
        <v>79</v>
      </c>
      <c r="I23" s="95">
        <f>G18*0.2</f>
        <v>238.76</v>
      </c>
      <c r="J23" s="248"/>
      <c r="K23" s="86">
        <v>3</v>
      </c>
      <c r="L23" s="499" t="s">
        <v>189</v>
      </c>
      <c r="M23" s="441">
        <v>152</v>
      </c>
      <c r="N23" s="95">
        <f>L18*0.19</f>
        <v>453.64400000000001</v>
      </c>
      <c r="O23" s="248"/>
      <c r="P23" s="245"/>
      <c r="Q23" s="274"/>
      <c r="R23" s="212"/>
      <c r="S23" s="205"/>
    </row>
    <row r="24" spans="1:19" s="38" customFormat="1" ht="31.2" x14ac:dyDescent="0.4">
      <c r="A24" s="72">
        <v>4</v>
      </c>
      <c r="B24" s="61" t="s">
        <v>188</v>
      </c>
      <c r="C24" s="62">
        <v>75</v>
      </c>
      <c r="D24" s="95">
        <f>B18*0.14</f>
        <v>334.26400000000001</v>
      </c>
      <c r="E24" s="78"/>
      <c r="F24" s="72">
        <v>4</v>
      </c>
      <c r="G24" s="61" t="s">
        <v>247</v>
      </c>
      <c r="H24" s="63">
        <v>73</v>
      </c>
      <c r="I24" s="95">
        <f>G18*0.1</f>
        <v>119.38</v>
      </c>
      <c r="J24" s="248"/>
      <c r="K24" s="86">
        <v>4</v>
      </c>
      <c r="L24" s="499" t="s">
        <v>187</v>
      </c>
      <c r="M24" s="441">
        <v>149</v>
      </c>
      <c r="N24" s="95">
        <f>L18*0.14</f>
        <v>334.26400000000001</v>
      </c>
      <c r="O24" s="248"/>
      <c r="P24" s="245"/>
      <c r="Q24" s="274"/>
      <c r="R24" s="212"/>
      <c r="S24" s="205"/>
    </row>
    <row r="25" spans="1:19" s="38" customFormat="1" ht="22.8" x14ac:dyDescent="0.4">
      <c r="A25" s="72">
        <v>5</v>
      </c>
      <c r="B25" s="61" t="s">
        <v>189</v>
      </c>
      <c r="C25" s="63">
        <v>73</v>
      </c>
      <c r="D25" s="95">
        <f>B18*0.09</f>
        <v>214.88399999999999</v>
      </c>
      <c r="E25" s="78"/>
      <c r="F25" s="72">
        <v>5</v>
      </c>
      <c r="G25" s="61"/>
      <c r="H25" s="63"/>
      <c r="I25" s="95"/>
      <c r="J25" s="248"/>
      <c r="K25" s="86">
        <v>5</v>
      </c>
      <c r="L25" s="499" t="s">
        <v>249</v>
      </c>
      <c r="M25" s="441">
        <v>143</v>
      </c>
      <c r="N25" s="95">
        <f>L18*0.09</f>
        <v>214.88399999999999</v>
      </c>
      <c r="O25" s="248"/>
      <c r="P25" s="245"/>
      <c r="Q25" s="274"/>
      <c r="R25" s="212"/>
      <c r="S25" s="205"/>
    </row>
    <row r="26" spans="1:19" s="38" customFormat="1" ht="31.2" x14ac:dyDescent="0.4">
      <c r="A26" s="72">
        <v>6</v>
      </c>
      <c r="B26" s="61" t="s">
        <v>190</v>
      </c>
      <c r="C26" s="63">
        <v>72</v>
      </c>
      <c r="D26" s="95">
        <f>B18*0.05</f>
        <v>119.38</v>
      </c>
      <c r="E26" s="78"/>
      <c r="F26" s="72">
        <v>6</v>
      </c>
      <c r="G26" s="61"/>
      <c r="H26" s="61"/>
      <c r="I26" s="95"/>
      <c r="J26" s="248"/>
      <c r="K26" s="86">
        <v>6</v>
      </c>
      <c r="L26" s="499" t="s">
        <v>188</v>
      </c>
      <c r="M26" s="441" t="s">
        <v>248</v>
      </c>
      <c r="N26" s="95">
        <f>L18*0.05</f>
        <v>119.38</v>
      </c>
      <c r="O26" s="248"/>
      <c r="P26" s="245"/>
      <c r="Q26" s="274"/>
      <c r="R26" s="212"/>
      <c r="S26" s="205"/>
    </row>
    <row r="27" spans="1:19" s="38" customFormat="1" ht="22.8" x14ac:dyDescent="0.4">
      <c r="A27" s="72">
        <v>7</v>
      </c>
      <c r="B27" s="61"/>
      <c r="C27" s="63"/>
      <c r="D27" s="95"/>
      <c r="E27" s="78"/>
      <c r="F27" s="72">
        <v>7</v>
      </c>
      <c r="G27" s="61"/>
      <c r="H27" s="61"/>
      <c r="I27" s="95"/>
      <c r="J27" s="248"/>
      <c r="K27" s="86">
        <v>7</v>
      </c>
      <c r="L27" s="247"/>
      <c r="M27" s="441"/>
      <c r="N27" s="95"/>
      <c r="O27" s="248"/>
      <c r="P27" s="245"/>
      <c r="Q27" s="274"/>
      <c r="R27" s="212"/>
      <c r="S27" s="205"/>
    </row>
    <row r="28" spans="1:19" s="38" customFormat="1" ht="22.8" x14ac:dyDescent="0.4">
      <c r="A28" s="72">
        <v>8</v>
      </c>
      <c r="B28" s="61"/>
      <c r="C28" s="63"/>
      <c r="D28" s="95"/>
      <c r="E28" s="78"/>
      <c r="F28" s="72">
        <v>8</v>
      </c>
      <c r="G28" s="61"/>
      <c r="H28" s="61"/>
      <c r="I28" s="95"/>
      <c r="J28" s="248"/>
      <c r="K28" s="86">
        <v>8</v>
      </c>
      <c r="L28" s="247"/>
      <c r="M28" s="247"/>
      <c r="N28" s="95"/>
      <c r="O28" s="248"/>
      <c r="P28" s="245"/>
      <c r="Q28" s="274"/>
      <c r="R28" s="212"/>
      <c r="S28" s="205"/>
    </row>
    <row r="29" spans="1:19" s="38" customFormat="1" ht="22.8" x14ac:dyDescent="0.4">
      <c r="A29" s="72">
        <v>9</v>
      </c>
      <c r="B29" s="61"/>
      <c r="C29" s="63"/>
      <c r="D29" s="95"/>
      <c r="E29" s="78"/>
      <c r="F29" s="72">
        <v>9</v>
      </c>
      <c r="G29" s="72"/>
      <c r="H29" s="72"/>
      <c r="I29" s="95"/>
      <c r="J29" s="248"/>
      <c r="K29" s="86">
        <v>9</v>
      </c>
      <c r="L29" s="240"/>
      <c r="M29" s="240"/>
      <c r="N29" s="95"/>
      <c r="O29" s="248"/>
      <c r="P29" s="245"/>
      <c r="Q29" s="274"/>
      <c r="R29" s="212"/>
      <c r="S29" s="205"/>
    </row>
    <row r="30" spans="1:19" s="38" customFormat="1" ht="22.8" x14ac:dyDescent="0.4">
      <c r="A30" s="72">
        <v>10</v>
      </c>
      <c r="B30" s="61"/>
      <c r="C30" s="63"/>
      <c r="D30" s="95"/>
      <c r="E30" s="78"/>
      <c r="F30" s="72">
        <v>10</v>
      </c>
      <c r="G30" s="72"/>
      <c r="H30" s="72"/>
      <c r="I30" s="95"/>
      <c r="J30" s="248"/>
      <c r="K30" s="86">
        <v>10</v>
      </c>
      <c r="L30" s="240"/>
      <c r="M30" s="240"/>
      <c r="N30" s="95"/>
      <c r="O30" s="248"/>
      <c r="P30" s="245"/>
      <c r="Q30" s="274"/>
      <c r="R30" s="212"/>
      <c r="S30" s="205"/>
    </row>
    <row r="31" spans="1:19" s="38" customFormat="1" ht="22.8" x14ac:dyDescent="0.4">
      <c r="A31" s="72">
        <v>11</v>
      </c>
      <c r="B31" s="64"/>
      <c r="C31" s="64"/>
      <c r="D31" s="65"/>
      <c r="E31" s="78"/>
      <c r="F31" s="72">
        <v>11</v>
      </c>
      <c r="G31" s="72"/>
      <c r="H31" s="72"/>
      <c r="I31" s="95"/>
      <c r="J31" s="248"/>
      <c r="K31" s="86">
        <v>11</v>
      </c>
      <c r="L31" s="240"/>
      <c r="M31" s="240"/>
      <c r="N31" s="95"/>
      <c r="O31" s="248"/>
      <c r="P31" s="245"/>
      <c r="Q31" s="274"/>
      <c r="R31" s="212"/>
      <c r="S31" s="205"/>
    </row>
    <row r="32" spans="1:19" s="38" customFormat="1" ht="22.8" x14ac:dyDescent="0.4">
      <c r="A32" s="72">
        <v>12</v>
      </c>
      <c r="B32" s="64"/>
      <c r="C32" s="64"/>
      <c r="D32" s="65"/>
      <c r="E32" s="78"/>
      <c r="F32" s="72">
        <v>12</v>
      </c>
      <c r="G32" s="72"/>
      <c r="H32" s="72"/>
      <c r="I32" s="95"/>
      <c r="J32" s="248"/>
      <c r="K32" s="86">
        <v>12</v>
      </c>
      <c r="L32" s="240"/>
      <c r="M32" s="240"/>
      <c r="N32" s="95"/>
      <c r="O32" s="248"/>
      <c r="P32" s="245"/>
      <c r="Q32" s="274"/>
      <c r="R32" s="212"/>
      <c r="S32" s="205"/>
    </row>
    <row r="33" spans="1:19" s="458" customFormat="1" ht="15" x14ac:dyDescent="0.25">
      <c r="D33" s="458">
        <f>SUM(D21:D32)</f>
        <v>2387.6</v>
      </c>
      <c r="F33" s="460"/>
      <c r="I33" s="447">
        <f>SUM(I21:I32)</f>
        <v>1193.8000000000002</v>
      </c>
      <c r="J33" s="447"/>
      <c r="K33" s="447"/>
      <c r="L33" s="447"/>
      <c r="M33" s="447"/>
      <c r="N33" s="447">
        <f>SUM(N21:N32)</f>
        <v>2387.6</v>
      </c>
      <c r="O33" s="447"/>
      <c r="P33" s="447">
        <f>SUM(D33:O33)</f>
        <v>5969</v>
      </c>
      <c r="Q33" s="238"/>
      <c r="R33" s="461"/>
    </row>
    <row r="34" spans="1:19" s="39" customFormat="1" ht="12.75" customHeight="1" x14ac:dyDescent="0.25">
      <c r="I34" s="237"/>
      <c r="J34" s="237"/>
      <c r="K34" s="237"/>
      <c r="L34" s="237"/>
      <c r="M34" s="237"/>
      <c r="N34" s="237"/>
      <c r="O34" s="237"/>
      <c r="P34" s="237"/>
      <c r="Q34" s="43"/>
      <c r="R34" s="213"/>
      <c r="S34" s="205"/>
    </row>
    <row r="35" spans="1:19" s="39" customFormat="1" ht="12.75" customHeight="1" x14ac:dyDescent="0.25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37"/>
      <c r="Q35" s="43"/>
      <c r="R35" s="213"/>
      <c r="S35" s="205"/>
    </row>
    <row r="36" spans="1:19" s="39" customFormat="1" ht="12.75" customHeight="1" x14ac:dyDescent="0.25">
      <c r="A36" s="519" t="s">
        <v>105</v>
      </c>
      <c r="B36" s="519"/>
      <c r="C36" s="519"/>
      <c r="D36" s="519"/>
      <c r="E36" s="519"/>
      <c r="F36" s="519"/>
      <c r="G36" s="519"/>
      <c r="H36" s="519"/>
      <c r="I36" s="520"/>
      <c r="J36" s="520"/>
      <c r="K36" s="520"/>
      <c r="L36" s="520"/>
      <c r="M36" s="520"/>
      <c r="N36" s="520"/>
      <c r="O36" s="520"/>
      <c r="P36" s="237"/>
      <c r="Q36" s="43"/>
      <c r="R36" s="213"/>
      <c r="S36" s="205"/>
    </row>
    <row r="37" spans="1:19" s="39" customFormat="1" ht="12.75" customHeight="1" x14ac:dyDescent="0.25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37"/>
      <c r="Q37" s="43"/>
      <c r="R37" s="213"/>
      <c r="S37" s="205"/>
    </row>
    <row r="38" spans="1:19" s="39" customFormat="1" ht="12.75" customHeight="1" x14ac:dyDescent="0.25">
      <c r="A38" s="516" t="s">
        <v>106</v>
      </c>
      <c r="B38" s="516"/>
      <c r="C38" s="516"/>
      <c r="D38" s="516"/>
      <c r="E38" s="516"/>
      <c r="F38" s="516"/>
      <c r="G38" s="516"/>
      <c r="H38" s="516"/>
      <c r="I38" s="517"/>
      <c r="J38" s="517"/>
      <c r="K38" s="517"/>
      <c r="L38" s="517"/>
      <c r="M38" s="517"/>
      <c r="N38" s="517"/>
      <c r="O38" s="517"/>
      <c r="P38" s="237"/>
      <c r="Q38" s="43"/>
      <c r="R38" s="213"/>
      <c r="S38" s="205"/>
    </row>
    <row r="39" spans="1:19" s="39" customFormat="1" ht="12.75" customHeight="1" x14ac:dyDescent="0.25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37"/>
      <c r="Q39" s="43"/>
      <c r="R39" s="213"/>
      <c r="S39" s="205"/>
    </row>
    <row r="40" spans="1:19" x14ac:dyDescent="0.25">
      <c r="I40" s="237"/>
      <c r="J40" s="237"/>
      <c r="K40" s="237"/>
      <c r="L40" s="237"/>
      <c r="M40" s="237"/>
      <c r="N40" s="237"/>
      <c r="O40" s="237"/>
      <c r="P40" s="237"/>
      <c r="Q40" s="214"/>
      <c r="R40" s="210"/>
      <c r="S40" s="205"/>
    </row>
    <row r="41" spans="1:19" x14ac:dyDescent="0.25">
      <c r="I41" s="237"/>
      <c r="J41" s="237"/>
      <c r="K41" s="237"/>
      <c r="L41" s="237"/>
      <c r="M41" s="237"/>
      <c r="N41" s="237"/>
      <c r="O41" s="237"/>
      <c r="P41" s="237"/>
      <c r="Q41" s="214"/>
      <c r="R41" s="210"/>
      <c r="S41" s="205"/>
    </row>
    <row r="42" spans="1:19" x14ac:dyDescent="0.25">
      <c r="I42" s="237"/>
      <c r="J42" s="237"/>
      <c r="K42" s="237"/>
      <c r="L42" s="237"/>
      <c r="M42" s="237"/>
      <c r="N42" s="237"/>
      <c r="O42" s="237"/>
      <c r="P42" s="237"/>
      <c r="Q42" s="214"/>
      <c r="R42" s="210"/>
      <c r="S42" s="205"/>
    </row>
    <row r="43" spans="1:19" x14ac:dyDescent="0.25">
      <c r="I43" s="237"/>
      <c r="J43" s="237"/>
      <c r="K43" s="237"/>
      <c r="L43" s="237"/>
      <c r="M43" s="237"/>
      <c r="N43" s="237"/>
      <c r="O43" s="237"/>
      <c r="P43" s="237"/>
      <c r="Q43" s="214"/>
      <c r="R43" s="210"/>
      <c r="S43" s="205"/>
    </row>
    <row r="44" spans="1:19" x14ac:dyDescent="0.25">
      <c r="I44" s="237"/>
      <c r="J44" s="237"/>
      <c r="K44" s="237"/>
      <c r="L44" s="237"/>
      <c r="M44" s="237"/>
      <c r="N44" s="237"/>
      <c r="O44" s="237"/>
      <c r="P44" s="237"/>
      <c r="Q44" s="214"/>
      <c r="R44" s="210"/>
      <c r="S44" s="205"/>
    </row>
    <row r="45" spans="1:19" x14ac:dyDescent="0.25">
      <c r="I45" s="237"/>
      <c r="J45" s="237"/>
      <c r="K45" s="237"/>
      <c r="L45" s="237"/>
      <c r="M45" s="237"/>
      <c r="N45" s="237"/>
      <c r="O45" s="237"/>
      <c r="P45" s="237"/>
      <c r="Q45" s="214"/>
      <c r="R45" s="210"/>
      <c r="S45" s="205"/>
    </row>
    <row r="46" spans="1:19" x14ac:dyDescent="0.25">
      <c r="I46" s="237"/>
      <c r="J46" s="237"/>
      <c r="K46" s="237"/>
      <c r="L46" s="237"/>
      <c r="M46" s="237"/>
      <c r="N46" s="237"/>
      <c r="O46" s="237"/>
      <c r="P46" s="237"/>
      <c r="Q46" s="214"/>
      <c r="R46" s="210"/>
      <c r="S46" s="205"/>
    </row>
    <row r="47" spans="1:19" x14ac:dyDescent="0.25">
      <c r="I47" s="237"/>
      <c r="J47" s="237"/>
      <c r="K47" s="237"/>
      <c r="L47" s="237"/>
      <c r="M47" s="237"/>
      <c r="N47" s="237"/>
      <c r="O47" s="237"/>
      <c r="P47" s="237"/>
      <c r="Q47" s="214"/>
      <c r="R47" s="210"/>
      <c r="S47" s="205"/>
    </row>
    <row r="48" spans="1:19" x14ac:dyDescent="0.25">
      <c r="I48" s="237"/>
      <c r="J48" s="237"/>
      <c r="K48" s="237"/>
      <c r="L48" s="237"/>
      <c r="M48" s="237"/>
      <c r="N48" s="237"/>
      <c r="O48" s="237"/>
      <c r="P48" s="237"/>
      <c r="Q48" s="214"/>
      <c r="R48" s="210"/>
      <c r="S48" s="205"/>
    </row>
    <row r="49" spans="9:19" x14ac:dyDescent="0.25">
      <c r="I49" s="237"/>
      <c r="J49" s="237"/>
      <c r="K49" s="237"/>
      <c r="L49" s="237"/>
      <c r="M49" s="237"/>
      <c r="N49" s="237"/>
      <c r="O49" s="237"/>
      <c r="P49" s="237"/>
      <c r="Q49" s="214"/>
      <c r="R49" s="210"/>
      <c r="S49" s="205"/>
    </row>
    <row r="50" spans="9:19" x14ac:dyDescent="0.25">
      <c r="I50" s="237"/>
      <c r="J50" s="237"/>
      <c r="K50" s="237"/>
      <c r="L50" s="237"/>
      <c r="M50" s="237"/>
      <c r="N50" s="237"/>
      <c r="O50" s="237"/>
      <c r="P50" s="237"/>
      <c r="Q50" s="214"/>
      <c r="R50" s="210"/>
      <c r="S50" s="205"/>
    </row>
    <row r="51" spans="9:19" x14ac:dyDescent="0.25">
      <c r="I51" s="238"/>
      <c r="J51" s="238"/>
      <c r="K51" s="238"/>
      <c r="L51" s="238"/>
      <c r="M51" s="238"/>
      <c r="N51" s="238"/>
      <c r="O51" s="238"/>
      <c r="P51" s="238"/>
      <c r="Q51" s="214"/>
    </row>
  </sheetData>
  <mergeCells count="19">
    <mergeCell ref="E8:F8"/>
    <mergeCell ref="A10:B10"/>
    <mergeCell ref="E10:F10"/>
    <mergeCell ref="A3:B3"/>
    <mergeCell ref="A1:B1"/>
    <mergeCell ref="C1:I1"/>
    <mergeCell ref="A39:O39"/>
    <mergeCell ref="A5:B5"/>
    <mergeCell ref="A6:B6"/>
    <mergeCell ref="E6:F6"/>
    <mergeCell ref="A35:O35"/>
    <mergeCell ref="A37:O37"/>
    <mergeCell ref="A38:O38"/>
    <mergeCell ref="A14:B14"/>
    <mergeCell ref="E14:F14"/>
    <mergeCell ref="A12:B12"/>
    <mergeCell ref="A36:O36"/>
    <mergeCell ref="E12:F12"/>
    <mergeCell ref="A8:B8"/>
  </mergeCells>
  <phoneticPr fontId="0" type="noConversion"/>
  <printOptions horizontalCentered="1"/>
  <pageMargins left="0.12" right="0.12" top="0.25" bottom="0.25" header="0.5" footer="0.5"/>
  <pageSetup scale="71" orientation="landscape" r:id="rId1"/>
  <headerFooter scaleWithDoc="0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1"/>
  <sheetViews>
    <sheetView view="pageBreakPreview" zoomScale="80" zoomScaleNormal="100" zoomScaleSheetLayoutView="80" workbookViewId="0">
      <selection activeCell="A14" sqref="A14:B14"/>
    </sheetView>
  </sheetViews>
  <sheetFormatPr defaultColWidth="9.109375" defaultRowHeight="13.2" x14ac:dyDescent="0.25"/>
  <cols>
    <col min="1" max="1" width="6" style="21" customWidth="1"/>
    <col min="2" max="2" width="33.88671875" style="21" customWidth="1"/>
    <col min="3" max="3" width="9.33203125" style="21" customWidth="1"/>
    <col min="4" max="4" width="12" style="21" bestFit="1" customWidth="1"/>
    <col min="5" max="5" width="9.5546875" style="21" customWidth="1"/>
    <col min="6" max="6" width="6" style="21" customWidth="1"/>
    <col min="7" max="7" width="23.6640625" style="21" customWidth="1"/>
    <col min="8" max="8" width="9.33203125" style="21" customWidth="1"/>
    <col min="9" max="9" width="12" style="21" bestFit="1" customWidth="1"/>
    <col min="10" max="10" width="9.5546875" style="21" customWidth="1"/>
    <col min="11" max="11" width="6" style="21" customWidth="1"/>
    <col min="12" max="12" width="29.109375" style="21" customWidth="1"/>
    <col min="13" max="13" width="9.33203125" style="21" customWidth="1"/>
    <col min="14" max="14" width="12" style="21" bestFit="1" customWidth="1"/>
    <col min="15" max="15" width="9.5546875" style="21" customWidth="1"/>
    <col min="16" max="16" width="14.33203125" style="21" customWidth="1"/>
    <col min="17" max="17" width="9.109375" style="47"/>
    <col min="18" max="18" width="9.109375" style="46"/>
    <col min="19" max="16384" width="9.109375" style="21"/>
  </cols>
  <sheetData>
    <row r="1" spans="1:19" s="50" customFormat="1" ht="22.8" x14ac:dyDescent="0.4">
      <c r="A1" s="509" t="s">
        <v>43</v>
      </c>
      <c r="B1" s="509"/>
      <c r="C1" s="510" t="s">
        <v>183</v>
      </c>
      <c r="D1" s="510"/>
      <c r="E1" s="510"/>
      <c r="F1" s="510"/>
      <c r="G1" s="510"/>
      <c r="H1" s="510"/>
      <c r="I1" s="510"/>
      <c r="N1" s="68"/>
      <c r="Q1" s="272"/>
      <c r="R1" s="267"/>
    </row>
    <row r="2" spans="1:19" x14ac:dyDescent="0.25">
      <c r="K2" s="66"/>
      <c r="N2" s="69"/>
    </row>
    <row r="3" spans="1:19" ht="24.6" x14ac:dyDescent="0.4">
      <c r="A3" s="507" t="s">
        <v>0</v>
      </c>
      <c r="B3" s="508"/>
      <c r="C3" s="26" t="s">
        <v>18</v>
      </c>
      <c r="D3" s="27"/>
      <c r="E3" s="27"/>
      <c r="F3" s="27"/>
      <c r="G3" s="27"/>
      <c r="H3" s="22"/>
      <c r="I3" s="66"/>
      <c r="J3" s="66"/>
      <c r="K3" s="69"/>
      <c r="L3" s="66"/>
      <c r="M3" s="67"/>
      <c r="N3" s="69"/>
      <c r="O3" s="22"/>
    </row>
    <row r="4" spans="1:19" ht="15.6" thickBot="1" x14ac:dyDescent="0.3">
      <c r="A4" s="22"/>
      <c r="B4" s="22"/>
      <c r="C4" s="22"/>
      <c r="D4" s="22"/>
      <c r="E4" s="22"/>
      <c r="F4" s="22"/>
      <c r="G4" s="22"/>
      <c r="H4" s="22"/>
      <c r="I4" s="66"/>
      <c r="J4" s="66"/>
      <c r="K4" s="69"/>
      <c r="L4" s="66"/>
      <c r="M4" s="67"/>
      <c r="N4" s="70"/>
      <c r="O4" s="22"/>
    </row>
    <row r="5" spans="1:19" ht="15.6" thickBot="1" x14ac:dyDescent="0.3">
      <c r="A5" s="508" t="s">
        <v>1</v>
      </c>
      <c r="B5" s="513"/>
      <c r="C5" s="28">
        <v>36</v>
      </c>
      <c r="D5" s="22"/>
      <c r="E5" s="22"/>
      <c r="F5" s="22"/>
      <c r="G5" s="22"/>
      <c r="H5" s="22"/>
      <c r="I5" s="66"/>
      <c r="J5" s="66"/>
      <c r="K5" s="69"/>
      <c r="L5" s="66"/>
      <c r="M5" s="67"/>
      <c r="N5" s="70"/>
      <c r="O5" s="22"/>
    </row>
    <row r="6" spans="1:19" ht="15.6" thickBot="1" x14ac:dyDescent="0.3">
      <c r="A6" s="508" t="s">
        <v>2</v>
      </c>
      <c r="B6" s="508"/>
      <c r="C6" s="29">
        <v>150</v>
      </c>
      <c r="D6" s="23" t="s">
        <v>3</v>
      </c>
      <c r="E6" s="514">
        <f>SUM(C5*C6)</f>
        <v>5400</v>
      </c>
      <c r="F6" s="515"/>
      <c r="G6" s="22"/>
      <c r="H6" s="22"/>
      <c r="I6" s="234"/>
      <c r="J6" s="234"/>
      <c r="K6" s="235"/>
      <c r="L6" s="234"/>
      <c r="M6" s="234"/>
      <c r="N6" s="235"/>
      <c r="O6" s="236"/>
      <c r="P6" s="237"/>
      <c r="Q6" s="214"/>
      <c r="R6" s="210"/>
      <c r="S6" s="205"/>
    </row>
    <row r="7" spans="1:19" ht="15.6" thickBot="1" x14ac:dyDescent="0.3">
      <c r="A7" s="30"/>
      <c r="B7" s="30"/>
      <c r="C7" s="31"/>
      <c r="D7" s="23"/>
      <c r="E7" s="32"/>
      <c r="F7" s="33"/>
      <c r="G7" s="22"/>
      <c r="H7" s="22"/>
      <c r="I7" s="234"/>
      <c r="J7" s="234"/>
      <c r="K7" s="235"/>
      <c r="L7" s="234"/>
      <c r="M7" s="234"/>
      <c r="N7" s="235"/>
      <c r="O7" s="236"/>
      <c r="P7" s="237"/>
      <c r="Q7" s="214"/>
      <c r="R7" s="210"/>
      <c r="S7" s="205"/>
    </row>
    <row r="8" spans="1:19" ht="15.6" thickBot="1" x14ac:dyDescent="0.3">
      <c r="A8" s="508" t="s">
        <v>4</v>
      </c>
      <c r="B8" s="513"/>
      <c r="C8" s="34"/>
      <c r="D8" s="22"/>
      <c r="E8" s="518">
        <v>5000</v>
      </c>
      <c r="F8" s="515"/>
      <c r="G8" s="22"/>
      <c r="H8" s="22"/>
      <c r="I8" s="234"/>
      <c r="J8" s="234"/>
      <c r="K8" s="235"/>
      <c r="L8" s="234"/>
      <c r="M8" s="234"/>
      <c r="N8" s="235"/>
      <c r="O8" s="236"/>
      <c r="P8" s="237"/>
      <c r="Q8" s="214"/>
      <c r="R8" s="210"/>
      <c r="S8" s="205"/>
    </row>
    <row r="9" spans="1:19" ht="15.6" thickBot="1" x14ac:dyDescent="0.3">
      <c r="A9" s="30"/>
      <c r="B9" s="35"/>
      <c r="C9" s="34"/>
      <c r="D9" s="22"/>
      <c r="E9" s="33"/>
      <c r="F9" s="33"/>
      <c r="G9" s="22"/>
      <c r="H9" s="22"/>
      <c r="I9" s="234"/>
      <c r="J9" s="234"/>
      <c r="K9" s="235"/>
      <c r="L9" s="234"/>
      <c r="M9" s="234"/>
      <c r="N9" s="235"/>
      <c r="O9" s="236"/>
      <c r="P9" s="237"/>
      <c r="Q9" s="214"/>
      <c r="R9" s="210"/>
      <c r="S9" s="205"/>
    </row>
    <row r="10" spans="1:19" ht="15.6" thickBot="1" x14ac:dyDescent="0.3">
      <c r="A10" s="508" t="s">
        <v>5</v>
      </c>
      <c r="B10" s="513"/>
      <c r="C10" s="22"/>
      <c r="D10" s="22"/>
      <c r="E10" s="518">
        <f>E6+E8</f>
        <v>10400</v>
      </c>
      <c r="F10" s="515"/>
      <c r="G10" s="22"/>
      <c r="H10" s="22"/>
      <c r="I10" s="234"/>
      <c r="J10" s="234"/>
      <c r="K10" s="235"/>
      <c r="L10" s="234"/>
      <c r="M10" s="234"/>
      <c r="N10" s="235"/>
      <c r="O10" s="236"/>
      <c r="P10" s="237"/>
      <c r="Q10" s="214"/>
      <c r="R10" s="210"/>
      <c r="S10" s="205"/>
    </row>
    <row r="11" spans="1:19" ht="15.6" thickBot="1" x14ac:dyDescent="0.3">
      <c r="A11" s="30"/>
      <c r="B11" s="22"/>
      <c r="C11" s="22"/>
      <c r="D11" s="22"/>
      <c r="E11" s="22"/>
      <c r="F11" s="22"/>
      <c r="G11" s="22"/>
      <c r="H11" s="22"/>
      <c r="I11" s="234"/>
      <c r="J11" s="234"/>
      <c r="K11" s="235"/>
      <c r="L11" s="234"/>
      <c r="M11" s="234"/>
      <c r="N11" s="235"/>
      <c r="O11" s="236"/>
      <c r="P11" s="237"/>
      <c r="Q11" s="214"/>
      <c r="R11" s="210"/>
      <c r="S11" s="205"/>
    </row>
    <row r="12" spans="1:19" ht="15.6" thickBot="1" x14ac:dyDescent="0.3">
      <c r="A12" s="508" t="s">
        <v>6</v>
      </c>
      <c r="B12" s="513"/>
      <c r="C12" s="34">
        <v>0.06</v>
      </c>
      <c r="D12" s="22"/>
      <c r="E12" s="514">
        <f>E10*0.06</f>
        <v>624</v>
      </c>
      <c r="F12" s="521"/>
      <c r="G12" s="22"/>
      <c r="H12" s="22"/>
      <c r="I12" s="234"/>
      <c r="J12" s="234"/>
      <c r="K12" s="235"/>
      <c r="L12" s="234"/>
      <c r="M12" s="234"/>
      <c r="N12" s="235"/>
      <c r="O12" s="236"/>
      <c r="P12" s="237"/>
      <c r="Q12" s="214"/>
      <c r="R12" s="210"/>
      <c r="S12" s="205"/>
    </row>
    <row r="13" spans="1:19" ht="15.6" thickBot="1" x14ac:dyDescent="0.3">
      <c r="A13" s="30"/>
      <c r="B13" s="22"/>
      <c r="C13" s="22"/>
      <c r="D13" s="22"/>
      <c r="E13" s="36"/>
      <c r="F13" s="36"/>
      <c r="G13" s="22"/>
      <c r="H13" s="22"/>
      <c r="I13" s="234"/>
      <c r="J13" s="234"/>
      <c r="K13" s="235"/>
      <c r="L13" s="234"/>
      <c r="M13" s="234"/>
      <c r="N13" s="235"/>
      <c r="O13" s="236"/>
      <c r="P13" s="237"/>
      <c r="Q13" s="214"/>
      <c r="R13" s="210"/>
      <c r="S13" s="205"/>
    </row>
    <row r="14" spans="1:19" ht="15.6" thickBot="1" x14ac:dyDescent="0.3">
      <c r="A14" s="508" t="s">
        <v>7</v>
      </c>
      <c r="B14" s="513"/>
      <c r="C14" s="22"/>
      <c r="D14" s="22"/>
      <c r="E14" s="518">
        <f>E10-E12</f>
        <v>9776</v>
      </c>
      <c r="F14" s="515"/>
      <c r="G14" s="22"/>
      <c r="H14" s="22"/>
      <c r="I14" s="234"/>
      <c r="J14" s="234"/>
      <c r="K14" s="234"/>
      <c r="L14" s="234"/>
      <c r="M14" s="234"/>
      <c r="N14" s="235"/>
      <c r="O14" s="236"/>
      <c r="P14" s="237"/>
      <c r="Q14" s="214"/>
      <c r="R14" s="210"/>
      <c r="S14" s="205"/>
    </row>
    <row r="15" spans="1:19" ht="15" x14ac:dyDescent="0.25">
      <c r="A15" s="30"/>
      <c r="B15" s="22"/>
      <c r="C15" s="22"/>
      <c r="D15" s="22"/>
      <c r="E15" s="22"/>
      <c r="F15" s="22"/>
      <c r="G15" s="22"/>
      <c r="H15" s="22"/>
      <c r="I15" s="236"/>
      <c r="J15" s="236"/>
      <c r="K15" s="236"/>
      <c r="L15" s="236"/>
      <c r="M15" s="236"/>
      <c r="N15" s="235"/>
      <c r="O15" s="236"/>
      <c r="P15" s="237"/>
      <c r="Q15" s="214"/>
      <c r="R15" s="210"/>
      <c r="S15" s="205"/>
    </row>
    <row r="16" spans="1:19" ht="15" x14ac:dyDescent="0.25">
      <c r="A16" s="30"/>
      <c r="B16" s="30"/>
      <c r="C16" s="30"/>
      <c r="D16" s="30"/>
      <c r="E16" s="30"/>
      <c r="F16" s="30"/>
      <c r="G16" s="30"/>
      <c r="H16" s="30"/>
      <c r="I16" s="236"/>
      <c r="J16" s="236"/>
      <c r="K16" s="236"/>
      <c r="L16" s="236"/>
      <c r="M16" s="236"/>
      <c r="N16" s="236"/>
      <c r="O16" s="236"/>
      <c r="P16" s="237"/>
      <c r="Q16" s="214"/>
      <c r="R16" s="210"/>
      <c r="S16" s="205"/>
    </row>
    <row r="17" spans="1:19" ht="15" x14ac:dyDescent="0.25">
      <c r="A17" s="37" t="s">
        <v>45</v>
      </c>
      <c r="B17" s="22"/>
      <c r="C17" s="22"/>
      <c r="D17" s="22"/>
      <c r="E17" s="22"/>
      <c r="F17" s="37" t="s">
        <v>8</v>
      </c>
      <c r="G17" s="22"/>
      <c r="H17" s="22"/>
      <c r="I17" s="236"/>
      <c r="J17" s="236"/>
      <c r="K17" s="236" t="s">
        <v>9</v>
      </c>
      <c r="L17" s="236"/>
      <c r="M17" s="236"/>
      <c r="N17" s="236"/>
      <c r="O17" s="236"/>
      <c r="P17" s="237"/>
      <c r="Q17" s="214"/>
      <c r="R17" s="210"/>
      <c r="S17" s="205"/>
    </row>
    <row r="18" spans="1:19" s="455" customFormat="1" ht="17.399999999999999" x14ac:dyDescent="0.3">
      <c r="B18" s="455">
        <f>E14*0.4</f>
        <v>3910.4</v>
      </c>
      <c r="G18" s="455">
        <f>E14*0.2</f>
        <v>1955.2</v>
      </c>
      <c r="I18" s="221"/>
      <c r="J18" s="221"/>
      <c r="K18" s="221"/>
      <c r="L18" s="221">
        <f>E14*0.4</f>
        <v>3910.4</v>
      </c>
      <c r="M18" s="221"/>
      <c r="N18" s="221"/>
      <c r="O18" s="221"/>
      <c r="P18" s="221">
        <f>SUM(A18:M18)</f>
        <v>9776</v>
      </c>
      <c r="Q18" s="456"/>
      <c r="R18" s="457"/>
      <c r="S18" s="458"/>
    </row>
    <row r="19" spans="1:19" ht="15" x14ac:dyDescent="0.25">
      <c r="A19" s="22"/>
      <c r="B19" s="22"/>
      <c r="C19" s="22"/>
      <c r="D19" s="22"/>
      <c r="E19" s="22"/>
      <c r="F19" s="22"/>
      <c r="G19" s="22"/>
      <c r="H19" s="22"/>
      <c r="I19" s="236"/>
      <c r="J19" s="236"/>
      <c r="K19" s="236"/>
      <c r="L19" s="236"/>
      <c r="M19" s="236"/>
      <c r="N19" s="236"/>
      <c r="O19" s="236"/>
      <c r="P19" s="237"/>
      <c r="Q19" s="214"/>
      <c r="R19" s="210"/>
      <c r="S19" s="205"/>
    </row>
    <row r="20" spans="1:19" s="57" customFormat="1" ht="30" x14ac:dyDescent="0.25">
      <c r="A20" s="24" t="s">
        <v>10</v>
      </c>
      <c r="B20" s="24" t="s">
        <v>11</v>
      </c>
      <c r="C20" s="24" t="s">
        <v>12</v>
      </c>
      <c r="D20" s="25" t="s">
        <v>13</v>
      </c>
      <c r="E20" s="24" t="s">
        <v>14</v>
      </c>
      <c r="F20" s="24" t="s">
        <v>10</v>
      </c>
      <c r="G20" s="24" t="s">
        <v>11</v>
      </c>
      <c r="H20" s="24" t="s">
        <v>12</v>
      </c>
      <c r="I20" s="239" t="s">
        <v>13</v>
      </c>
      <c r="J20" s="240" t="s">
        <v>14</v>
      </c>
      <c r="K20" s="240" t="s">
        <v>10</v>
      </c>
      <c r="L20" s="240" t="s">
        <v>11</v>
      </c>
      <c r="M20" s="240" t="s">
        <v>12</v>
      </c>
      <c r="N20" s="239" t="s">
        <v>13</v>
      </c>
      <c r="O20" s="240" t="s">
        <v>14</v>
      </c>
      <c r="P20" s="241"/>
      <c r="Q20" s="273"/>
      <c r="R20" s="211"/>
      <c r="S20" s="205"/>
    </row>
    <row r="21" spans="1:19" s="38" customFormat="1" ht="31.2" x14ac:dyDescent="0.4">
      <c r="A21" s="80">
        <v>1</v>
      </c>
      <c r="B21" s="48" t="s">
        <v>191</v>
      </c>
      <c r="C21" s="90">
        <v>4.93</v>
      </c>
      <c r="D21" s="194">
        <f>B18*0.29</f>
        <v>1134.0159999999998</v>
      </c>
      <c r="E21" s="82"/>
      <c r="F21" s="80">
        <v>1</v>
      </c>
      <c r="G21" s="494" t="s">
        <v>253</v>
      </c>
      <c r="H21" s="92">
        <v>3.74</v>
      </c>
      <c r="I21" s="95">
        <f>G18*0.4</f>
        <v>782.08</v>
      </c>
      <c r="J21" s="244"/>
      <c r="K21" s="276">
        <v>1</v>
      </c>
      <c r="L21" s="494" t="s">
        <v>191</v>
      </c>
      <c r="M21" s="440">
        <v>10.039999999999999</v>
      </c>
      <c r="N21" s="95">
        <f>L18*0.29</f>
        <v>1134.0159999999998</v>
      </c>
      <c r="O21" s="244"/>
      <c r="P21" s="245"/>
      <c r="Q21" s="274"/>
      <c r="R21" s="212"/>
      <c r="S21" s="205"/>
    </row>
    <row r="22" spans="1:19" s="38" customFormat="1" ht="31.2" x14ac:dyDescent="0.4">
      <c r="A22" s="72">
        <v>2</v>
      </c>
      <c r="B22" s="48" t="s">
        <v>192</v>
      </c>
      <c r="C22" s="90">
        <v>6</v>
      </c>
      <c r="D22" s="194">
        <f>B18*0.24</f>
        <v>938.49599999999998</v>
      </c>
      <c r="E22" s="85"/>
      <c r="F22" s="72">
        <v>2</v>
      </c>
      <c r="G22" s="494" t="s">
        <v>252</v>
      </c>
      <c r="H22" s="92">
        <v>5.1100000000000003</v>
      </c>
      <c r="I22" s="95">
        <f>G18*0.3</f>
        <v>586.55999999999995</v>
      </c>
      <c r="J22" s="248"/>
      <c r="K22" s="86">
        <v>2</v>
      </c>
      <c r="L22" s="494" t="s">
        <v>193</v>
      </c>
      <c r="M22" s="440">
        <v>12.26</v>
      </c>
      <c r="N22" s="95">
        <f>L18*0.24</f>
        <v>938.49599999999998</v>
      </c>
      <c r="O22" s="248"/>
      <c r="P22" s="245"/>
      <c r="Q22" s="274"/>
      <c r="R22" s="212"/>
      <c r="S22" s="205"/>
    </row>
    <row r="23" spans="1:19" s="38" customFormat="1" ht="22.8" x14ac:dyDescent="0.4">
      <c r="A23" s="72">
        <v>3</v>
      </c>
      <c r="B23" s="48" t="s">
        <v>193</v>
      </c>
      <c r="C23" s="90">
        <v>6.13</v>
      </c>
      <c r="D23" s="194">
        <f>B18*0.19</f>
        <v>742.976</v>
      </c>
      <c r="E23" s="85"/>
      <c r="F23" s="72">
        <v>3</v>
      </c>
      <c r="G23" s="494" t="s">
        <v>251</v>
      </c>
      <c r="H23" s="92">
        <v>5.53</v>
      </c>
      <c r="I23" s="95">
        <f>G18*0.2</f>
        <v>391.04</v>
      </c>
      <c r="J23" s="248"/>
      <c r="K23" s="86">
        <v>3</v>
      </c>
      <c r="L23" s="494" t="s">
        <v>255</v>
      </c>
      <c r="M23" s="440">
        <v>13.52</v>
      </c>
      <c r="N23" s="95">
        <f>L18*0.19</f>
        <v>742.976</v>
      </c>
      <c r="O23" s="248"/>
      <c r="P23" s="245"/>
      <c r="Q23" s="274"/>
      <c r="R23" s="212"/>
      <c r="S23" s="205"/>
    </row>
    <row r="24" spans="1:19" s="38" customFormat="1" ht="31.2" x14ac:dyDescent="0.4">
      <c r="A24" s="72">
        <v>4</v>
      </c>
      <c r="B24" s="48" t="s">
        <v>194</v>
      </c>
      <c r="C24" s="90">
        <v>6.48</v>
      </c>
      <c r="D24" s="194">
        <f>B18*0.14</f>
        <v>547.45600000000002</v>
      </c>
      <c r="E24" s="85"/>
      <c r="F24" s="72">
        <v>4</v>
      </c>
      <c r="G24" s="494" t="s">
        <v>250</v>
      </c>
      <c r="H24" s="92">
        <v>6.13</v>
      </c>
      <c r="I24" s="95">
        <f>G18*0.1</f>
        <v>195.52</v>
      </c>
      <c r="J24" s="248"/>
      <c r="K24" s="86">
        <v>4</v>
      </c>
      <c r="L24" s="494" t="s">
        <v>211</v>
      </c>
      <c r="M24" s="440">
        <v>13.8</v>
      </c>
      <c r="N24" s="95">
        <f>L18*0.14</f>
        <v>547.45600000000002</v>
      </c>
      <c r="O24" s="248"/>
      <c r="P24" s="245"/>
      <c r="Q24" s="274"/>
      <c r="R24" s="212"/>
      <c r="S24" s="205"/>
    </row>
    <row r="25" spans="1:19" s="38" customFormat="1" ht="31.2" x14ac:dyDescent="0.4">
      <c r="A25" s="72">
        <v>5</v>
      </c>
      <c r="B25" s="48" t="s">
        <v>195</v>
      </c>
      <c r="C25" s="90">
        <v>6.88</v>
      </c>
      <c r="D25" s="194">
        <f>B18*0.09</f>
        <v>351.93599999999998</v>
      </c>
      <c r="E25" s="85"/>
      <c r="F25" s="72">
        <v>5</v>
      </c>
      <c r="G25" s="61"/>
      <c r="H25" s="63"/>
      <c r="I25" s="95"/>
      <c r="J25" s="248"/>
      <c r="K25" s="86">
        <v>5</v>
      </c>
      <c r="L25" s="494" t="s">
        <v>195</v>
      </c>
      <c r="M25" s="440">
        <v>15.18</v>
      </c>
      <c r="N25" s="95">
        <f>L18*0.09</f>
        <v>351.93599999999998</v>
      </c>
      <c r="O25" s="248"/>
      <c r="P25" s="245"/>
      <c r="Q25" s="274"/>
      <c r="R25" s="212"/>
      <c r="S25" s="205"/>
    </row>
    <row r="26" spans="1:19" s="38" customFormat="1" ht="31.2" x14ac:dyDescent="0.4">
      <c r="A26" s="72">
        <v>6</v>
      </c>
      <c r="B26" s="49" t="s">
        <v>196</v>
      </c>
      <c r="C26" s="92">
        <v>7.99</v>
      </c>
      <c r="D26" s="95">
        <f>B18*0.05</f>
        <v>195.52</v>
      </c>
      <c r="E26" s="85"/>
      <c r="F26" s="72">
        <v>6</v>
      </c>
      <c r="G26" s="61"/>
      <c r="H26" s="63"/>
      <c r="I26" s="95"/>
      <c r="J26" s="248"/>
      <c r="K26" s="86">
        <v>6</v>
      </c>
      <c r="L26" s="494" t="s">
        <v>254</v>
      </c>
      <c r="M26" s="440">
        <v>16.399999999999999</v>
      </c>
      <c r="N26" s="95">
        <f>L18*0.05</f>
        <v>195.52</v>
      </c>
      <c r="O26" s="248"/>
      <c r="P26" s="245"/>
      <c r="Q26" s="274"/>
      <c r="R26" s="212"/>
      <c r="S26" s="205"/>
    </row>
    <row r="27" spans="1:19" s="38" customFormat="1" ht="22.8" x14ac:dyDescent="0.4">
      <c r="A27" s="72">
        <v>7</v>
      </c>
      <c r="B27" s="61"/>
      <c r="C27" s="92"/>
      <c r="D27" s="95"/>
      <c r="E27" s="85"/>
      <c r="F27" s="72">
        <v>7</v>
      </c>
      <c r="G27" s="61"/>
      <c r="H27" s="61"/>
      <c r="I27" s="95"/>
      <c r="J27" s="248"/>
      <c r="K27" s="86">
        <v>7</v>
      </c>
      <c r="L27" s="247"/>
      <c r="M27" s="440"/>
      <c r="N27" s="95"/>
      <c r="O27" s="248"/>
      <c r="P27" s="245"/>
      <c r="Q27" s="274"/>
      <c r="R27" s="212"/>
      <c r="S27" s="205"/>
    </row>
    <row r="28" spans="1:19" s="38" customFormat="1" ht="22.8" x14ac:dyDescent="0.4">
      <c r="A28" s="72">
        <v>8</v>
      </c>
      <c r="B28" s="61"/>
      <c r="C28" s="92"/>
      <c r="D28" s="95"/>
      <c r="E28" s="85"/>
      <c r="F28" s="72">
        <v>8</v>
      </c>
      <c r="G28" s="61"/>
      <c r="H28" s="61"/>
      <c r="I28" s="95"/>
      <c r="J28" s="248"/>
      <c r="K28" s="86">
        <v>8</v>
      </c>
      <c r="L28" s="247"/>
      <c r="M28" s="247"/>
      <c r="N28" s="95"/>
      <c r="O28" s="248"/>
      <c r="P28" s="245"/>
      <c r="Q28" s="274"/>
      <c r="R28" s="212"/>
      <c r="S28" s="205"/>
    </row>
    <row r="29" spans="1:19" s="38" customFormat="1" ht="22.8" x14ac:dyDescent="0.4">
      <c r="A29" s="72">
        <v>9</v>
      </c>
      <c r="B29" s="61"/>
      <c r="C29" s="92"/>
      <c r="D29" s="95"/>
      <c r="E29" s="85"/>
      <c r="F29" s="72">
        <v>9</v>
      </c>
      <c r="G29" s="61"/>
      <c r="H29" s="61"/>
      <c r="I29" s="95"/>
      <c r="J29" s="248"/>
      <c r="K29" s="86">
        <v>9</v>
      </c>
      <c r="L29" s="247"/>
      <c r="M29" s="247"/>
      <c r="N29" s="197"/>
      <c r="O29" s="248"/>
      <c r="P29" s="245"/>
      <c r="Q29" s="274"/>
      <c r="R29" s="212"/>
      <c r="S29" s="205"/>
    </row>
    <row r="30" spans="1:19" s="38" customFormat="1" ht="22.8" x14ac:dyDescent="0.4">
      <c r="A30" s="72">
        <v>10</v>
      </c>
      <c r="B30" s="61"/>
      <c r="C30" s="92"/>
      <c r="D30" s="195"/>
      <c r="E30" s="85"/>
      <c r="F30" s="72">
        <v>10</v>
      </c>
      <c r="G30" s="72"/>
      <c r="H30" s="72"/>
      <c r="I30" s="95"/>
      <c r="J30" s="248"/>
      <c r="K30" s="86">
        <v>10</v>
      </c>
      <c r="L30" s="448"/>
      <c r="M30" s="448"/>
      <c r="N30" s="260"/>
      <c r="O30" s="261"/>
      <c r="P30" s="245"/>
      <c r="Q30" s="274"/>
      <c r="R30" s="212"/>
      <c r="S30" s="205"/>
    </row>
    <row r="31" spans="1:19" s="38" customFormat="1" ht="22.8" x14ac:dyDescent="0.4">
      <c r="A31" s="72">
        <v>11</v>
      </c>
      <c r="B31" s="64"/>
      <c r="C31" s="64"/>
      <c r="D31" s="65"/>
      <c r="E31" s="85"/>
      <c r="F31" s="72">
        <v>11</v>
      </c>
      <c r="G31" s="72"/>
      <c r="H31" s="72"/>
      <c r="I31" s="95"/>
      <c r="J31" s="248"/>
      <c r="K31" s="86">
        <v>11</v>
      </c>
      <c r="L31" s="259"/>
      <c r="M31" s="259"/>
      <c r="N31" s="260"/>
      <c r="O31" s="261"/>
      <c r="P31" s="245"/>
      <c r="Q31" s="274"/>
      <c r="R31" s="212"/>
      <c r="S31" s="205"/>
    </row>
    <row r="32" spans="1:19" s="38" customFormat="1" ht="22.8" x14ac:dyDescent="0.4">
      <c r="A32" s="72">
        <v>12</v>
      </c>
      <c r="B32" s="64"/>
      <c r="C32" s="64"/>
      <c r="D32" s="65"/>
      <c r="E32" s="85"/>
      <c r="F32" s="72">
        <v>12</v>
      </c>
      <c r="G32" s="110"/>
      <c r="H32" s="110"/>
      <c r="I32" s="262"/>
      <c r="J32" s="261"/>
      <c r="K32" s="86">
        <v>12</v>
      </c>
      <c r="L32" s="259"/>
      <c r="M32" s="259"/>
      <c r="N32" s="260"/>
      <c r="O32" s="261"/>
      <c r="P32" s="245"/>
      <c r="Q32" s="274"/>
      <c r="R32" s="212"/>
      <c r="S32" s="205"/>
    </row>
    <row r="33" spans="1:19" s="458" customFormat="1" ht="15" x14ac:dyDescent="0.25">
      <c r="D33" s="458">
        <f>SUM(D21:D32)</f>
        <v>3910.4</v>
      </c>
      <c r="F33" s="460"/>
      <c r="I33" s="447">
        <f>SUM(I21:I32)</f>
        <v>1955.1999999999998</v>
      </c>
      <c r="J33" s="447"/>
      <c r="K33" s="447"/>
      <c r="L33" s="447"/>
      <c r="M33" s="447"/>
      <c r="N33" s="447">
        <f>SUM(N21:N32)</f>
        <v>3910.4</v>
      </c>
      <c r="O33" s="447"/>
      <c r="P33" s="447">
        <f>SUM(B33:O33)</f>
        <v>9776</v>
      </c>
      <c r="Q33" s="238"/>
      <c r="R33" s="461"/>
    </row>
    <row r="34" spans="1:19" s="39" customFormat="1" ht="12.75" customHeight="1" x14ac:dyDescent="0.25">
      <c r="I34" s="237"/>
      <c r="J34" s="237"/>
      <c r="K34" s="237"/>
      <c r="L34" s="237"/>
      <c r="M34" s="237"/>
      <c r="N34" s="237"/>
      <c r="O34" s="237"/>
      <c r="P34" s="237"/>
      <c r="Q34" s="43"/>
      <c r="R34" s="213"/>
      <c r="S34" s="205"/>
    </row>
    <row r="35" spans="1:19" s="39" customFormat="1" ht="12.75" customHeight="1" x14ac:dyDescent="0.25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37"/>
      <c r="Q35" s="43"/>
      <c r="R35" s="213"/>
      <c r="S35" s="205"/>
    </row>
    <row r="36" spans="1:19" s="39" customFormat="1" ht="12.75" customHeight="1" x14ac:dyDescent="0.25">
      <c r="A36" s="519" t="s">
        <v>105</v>
      </c>
      <c r="B36" s="519"/>
      <c r="C36" s="519"/>
      <c r="D36" s="519"/>
      <c r="E36" s="519"/>
      <c r="F36" s="519"/>
      <c r="G36" s="519"/>
      <c r="H36" s="519"/>
      <c r="I36" s="520"/>
      <c r="J36" s="520"/>
      <c r="K36" s="520"/>
      <c r="L36" s="520"/>
      <c r="M36" s="520"/>
      <c r="N36" s="520"/>
      <c r="O36" s="520"/>
      <c r="P36" s="237"/>
      <c r="Q36" s="43"/>
      <c r="R36" s="213"/>
      <c r="S36" s="205"/>
    </row>
    <row r="37" spans="1:19" s="39" customFormat="1" ht="12.75" customHeight="1" x14ac:dyDescent="0.25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37"/>
      <c r="Q37" s="43"/>
      <c r="R37" s="213"/>
      <c r="S37" s="205"/>
    </row>
    <row r="38" spans="1:19" s="39" customFormat="1" ht="12.75" customHeight="1" x14ac:dyDescent="0.25">
      <c r="A38" s="516" t="s">
        <v>106</v>
      </c>
      <c r="B38" s="516"/>
      <c r="C38" s="516"/>
      <c r="D38" s="516"/>
      <c r="E38" s="516"/>
      <c r="F38" s="516"/>
      <c r="G38" s="516"/>
      <c r="H38" s="516"/>
      <c r="I38" s="517"/>
      <c r="J38" s="517"/>
      <c r="K38" s="517"/>
      <c r="L38" s="517"/>
      <c r="M38" s="517"/>
      <c r="N38" s="517"/>
      <c r="O38" s="517"/>
      <c r="P38" s="237"/>
      <c r="Q38" s="43"/>
      <c r="R38" s="213"/>
      <c r="S38" s="205"/>
    </row>
    <row r="39" spans="1:19" s="39" customFormat="1" ht="12.75" customHeight="1" x14ac:dyDescent="0.25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37"/>
      <c r="Q39" s="43"/>
      <c r="R39" s="213"/>
      <c r="S39" s="205"/>
    </row>
    <row r="40" spans="1:19" x14ac:dyDescent="0.25">
      <c r="I40" s="237"/>
      <c r="J40" s="237"/>
      <c r="K40" s="237"/>
      <c r="L40" s="237"/>
      <c r="M40" s="237"/>
      <c r="N40" s="237"/>
      <c r="O40" s="237"/>
      <c r="P40" s="237"/>
      <c r="Q40" s="214"/>
      <c r="R40" s="210"/>
      <c r="S40" s="205"/>
    </row>
    <row r="41" spans="1:19" x14ac:dyDescent="0.25">
      <c r="I41" s="237"/>
      <c r="J41" s="237"/>
      <c r="K41" s="237"/>
      <c r="L41" s="237"/>
      <c r="M41" s="237"/>
      <c r="N41" s="237"/>
      <c r="O41" s="237"/>
      <c r="P41" s="237"/>
      <c r="Q41" s="214"/>
      <c r="R41" s="210"/>
      <c r="S41" s="205"/>
    </row>
    <row r="42" spans="1:19" x14ac:dyDescent="0.25">
      <c r="I42" s="237"/>
      <c r="J42" s="237"/>
      <c r="K42" s="237"/>
      <c r="L42" s="237"/>
      <c r="M42" s="237"/>
      <c r="N42" s="237"/>
      <c r="O42" s="237"/>
      <c r="P42" s="237"/>
      <c r="Q42" s="214"/>
      <c r="R42" s="210"/>
      <c r="S42" s="205"/>
    </row>
    <row r="43" spans="1:19" x14ac:dyDescent="0.25">
      <c r="I43" s="237"/>
      <c r="J43" s="237"/>
      <c r="K43" s="237"/>
      <c r="L43" s="237"/>
      <c r="M43" s="237"/>
      <c r="N43" s="237"/>
      <c r="O43" s="237"/>
      <c r="P43" s="237"/>
      <c r="Q43" s="214"/>
      <c r="R43" s="210"/>
      <c r="S43" s="205"/>
    </row>
    <row r="44" spans="1:19" x14ac:dyDescent="0.25">
      <c r="I44" s="237"/>
      <c r="J44" s="237"/>
      <c r="K44" s="237"/>
      <c r="L44" s="237"/>
      <c r="M44" s="237"/>
      <c r="N44" s="237"/>
      <c r="O44" s="237"/>
      <c r="P44" s="237"/>
      <c r="Q44" s="214"/>
      <c r="R44" s="210"/>
      <c r="S44" s="205"/>
    </row>
    <row r="45" spans="1:19" x14ac:dyDescent="0.25">
      <c r="I45" s="237"/>
      <c r="J45" s="237"/>
      <c r="K45" s="237"/>
      <c r="L45" s="237"/>
      <c r="M45" s="237"/>
      <c r="N45" s="237"/>
      <c r="O45" s="237"/>
      <c r="P45" s="237"/>
      <c r="Q45" s="214"/>
      <c r="R45" s="210"/>
      <c r="S45" s="205"/>
    </row>
    <row r="46" spans="1:19" x14ac:dyDescent="0.25">
      <c r="I46" s="237"/>
      <c r="J46" s="237"/>
      <c r="K46" s="237"/>
      <c r="L46" s="237"/>
      <c r="M46" s="237"/>
      <c r="N46" s="237"/>
      <c r="O46" s="237"/>
      <c r="P46" s="237"/>
      <c r="Q46" s="214"/>
      <c r="R46" s="210"/>
      <c r="S46" s="205"/>
    </row>
    <row r="47" spans="1:19" x14ac:dyDescent="0.25">
      <c r="I47" s="237"/>
      <c r="J47" s="237"/>
      <c r="K47" s="237"/>
      <c r="L47" s="237"/>
      <c r="M47" s="237"/>
      <c r="N47" s="237"/>
      <c r="O47" s="237"/>
      <c r="P47" s="237"/>
      <c r="Q47" s="214"/>
      <c r="R47" s="210"/>
      <c r="S47" s="205"/>
    </row>
    <row r="48" spans="1:19" x14ac:dyDescent="0.25">
      <c r="I48" s="237"/>
      <c r="J48" s="237"/>
      <c r="K48" s="237"/>
      <c r="L48" s="237"/>
      <c r="M48" s="237"/>
      <c r="N48" s="237"/>
      <c r="O48" s="237"/>
      <c r="P48" s="237"/>
      <c r="Q48" s="214"/>
      <c r="R48" s="210"/>
      <c r="S48" s="205"/>
    </row>
    <row r="49" spans="9:19" x14ac:dyDescent="0.25">
      <c r="I49" s="237"/>
      <c r="J49" s="237"/>
      <c r="K49" s="237"/>
      <c r="L49" s="237"/>
      <c r="M49" s="237"/>
      <c r="N49" s="237"/>
      <c r="O49" s="237"/>
      <c r="P49" s="237"/>
      <c r="Q49" s="214"/>
      <c r="R49" s="210"/>
      <c r="S49" s="205"/>
    </row>
    <row r="50" spans="9:19" x14ac:dyDescent="0.25">
      <c r="I50" s="237"/>
      <c r="J50" s="237"/>
      <c r="K50" s="237"/>
      <c r="L50" s="237"/>
      <c r="M50" s="237"/>
      <c r="N50" s="237"/>
      <c r="O50" s="237"/>
      <c r="P50" s="237"/>
      <c r="Q50" s="214"/>
      <c r="R50" s="210"/>
      <c r="S50" s="205"/>
    </row>
    <row r="51" spans="9:19" x14ac:dyDescent="0.25">
      <c r="I51" s="238"/>
      <c r="J51" s="238"/>
      <c r="K51" s="238"/>
      <c r="L51" s="238"/>
      <c r="M51" s="238"/>
      <c r="N51" s="238"/>
      <c r="O51" s="238"/>
      <c r="P51" s="238"/>
      <c r="Q51" s="214"/>
    </row>
  </sheetData>
  <mergeCells count="19">
    <mergeCell ref="E8:F8"/>
    <mergeCell ref="A10:B10"/>
    <mergeCell ref="E10:F10"/>
    <mergeCell ref="A3:B3"/>
    <mergeCell ref="A1:B1"/>
    <mergeCell ref="C1:I1"/>
    <mergeCell ref="A39:O39"/>
    <mergeCell ref="A36:O36"/>
    <mergeCell ref="A5:B5"/>
    <mergeCell ref="A6:B6"/>
    <mergeCell ref="E6:F6"/>
    <mergeCell ref="A35:O35"/>
    <mergeCell ref="A37:O37"/>
    <mergeCell ref="A38:O38"/>
    <mergeCell ref="A14:B14"/>
    <mergeCell ref="E14:F14"/>
    <mergeCell ref="A12:B12"/>
    <mergeCell ref="E12:F12"/>
    <mergeCell ref="A8:B8"/>
  </mergeCells>
  <phoneticPr fontId="0" type="noConversion"/>
  <printOptions horizontalCentered="1"/>
  <pageMargins left="0.12" right="0.12" top="0.25" bottom="0.25" header="0.5" footer="0.5"/>
  <pageSetup scale="70" orientation="landscape" r:id="rId1"/>
  <headerFooter scaleWithDoc="0"/>
  <colBreaks count="1" manualBreakCount="1">
    <brk id="15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1"/>
  <sheetViews>
    <sheetView view="pageBreakPreview" zoomScale="80" zoomScaleNormal="100" zoomScaleSheetLayoutView="80" workbookViewId="0">
      <selection activeCell="A10" sqref="A10:B10"/>
    </sheetView>
  </sheetViews>
  <sheetFormatPr defaultColWidth="9.109375" defaultRowHeight="13.2" x14ac:dyDescent="0.25"/>
  <cols>
    <col min="1" max="1" width="6" style="21" customWidth="1"/>
    <col min="2" max="2" width="31.88671875" style="21" customWidth="1"/>
    <col min="3" max="3" width="9.33203125" style="21" customWidth="1"/>
    <col min="4" max="4" width="12" style="21" bestFit="1" customWidth="1"/>
    <col min="5" max="5" width="9.5546875" style="21" customWidth="1"/>
    <col min="6" max="6" width="6" style="21" customWidth="1"/>
    <col min="7" max="7" width="30.33203125" style="21" customWidth="1"/>
    <col min="8" max="8" width="9.33203125" style="21" customWidth="1"/>
    <col min="9" max="9" width="12" style="21" bestFit="1" customWidth="1"/>
    <col min="10" max="10" width="9.5546875" style="21" customWidth="1"/>
    <col min="11" max="11" width="6" style="21" customWidth="1"/>
    <col min="12" max="12" width="33.44140625" style="21" customWidth="1"/>
    <col min="13" max="13" width="9.33203125" style="21" customWidth="1"/>
    <col min="14" max="14" width="12" style="21" bestFit="1" customWidth="1"/>
    <col min="15" max="15" width="9.5546875" style="21" customWidth="1"/>
    <col min="16" max="16" width="15.77734375" style="21" customWidth="1"/>
    <col min="17" max="17" width="9.109375" style="47"/>
    <col min="18" max="18" width="9.109375" style="46"/>
    <col min="19" max="16384" width="9.109375" style="21"/>
  </cols>
  <sheetData>
    <row r="1" spans="1:19" s="50" customFormat="1" ht="22.8" x14ac:dyDescent="0.4">
      <c r="A1" s="509" t="s">
        <v>43</v>
      </c>
      <c r="B1" s="509"/>
      <c r="C1" s="510" t="s">
        <v>183</v>
      </c>
      <c r="D1" s="510"/>
      <c r="E1" s="510"/>
      <c r="F1" s="510"/>
      <c r="G1" s="510"/>
      <c r="H1" s="510"/>
      <c r="I1" s="510"/>
      <c r="N1" s="68"/>
      <c r="Q1" s="272"/>
      <c r="R1" s="267"/>
    </row>
    <row r="2" spans="1:19" x14ac:dyDescent="0.25">
      <c r="K2" s="66"/>
      <c r="N2" s="69"/>
    </row>
    <row r="3" spans="1:19" ht="24.6" x14ac:dyDescent="0.4">
      <c r="A3" s="507" t="s">
        <v>0</v>
      </c>
      <c r="B3" s="508"/>
      <c r="C3" s="26" t="s">
        <v>16</v>
      </c>
      <c r="D3" s="27"/>
      <c r="E3" s="27"/>
      <c r="F3" s="27"/>
      <c r="G3" s="27"/>
      <c r="H3" s="22"/>
      <c r="I3" s="66"/>
      <c r="J3" s="71"/>
      <c r="K3" s="69"/>
      <c r="L3" s="66"/>
      <c r="M3" s="67"/>
      <c r="N3" s="69"/>
      <c r="O3" s="22"/>
    </row>
    <row r="4" spans="1:19" ht="15.6" thickBot="1" x14ac:dyDescent="0.3">
      <c r="A4" s="22"/>
      <c r="B4" s="22"/>
      <c r="C4" s="22"/>
      <c r="D4" s="22"/>
      <c r="E4" s="22"/>
      <c r="F4" s="22"/>
      <c r="G4" s="22"/>
      <c r="H4" s="22"/>
      <c r="I4" s="66"/>
      <c r="J4" s="71"/>
      <c r="K4" s="69"/>
      <c r="L4" s="66"/>
      <c r="M4" s="67"/>
      <c r="N4" s="70"/>
      <c r="O4" s="22"/>
    </row>
    <row r="5" spans="1:19" ht="15.6" thickBot="1" x14ac:dyDescent="0.3">
      <c r="A5" s="508" t="s">
        <v>1</v>
      </c>
      <c r="B5" s="513"/>
      <c r="C5" s="28">
        <v>21</v>
      </c>
      <c r="D5" s="22"/>
      <c r="E5" s="22"/>
      <c r="F5" s="22"/>
      <c r="G5" s="22"/>
      <c r="H5" s="22"/>
      <c r="I5" s="66"/>
      <c r="J5" s="71"/>
      <c r="K5" s="69"/>
      <c r="L5" s="66"/>
      <c r="M5" s="67"/>
      <c r="N5" s="70"/>
      <c r="O5" s="22"/>
    </row>
    <row r="6" spans="1:19" ht="15.6" thickBot="1" x14ac:dyDescent="0.3">
      <c r="A6" s="508" t="s">
        <v>2</v>
      </c>
      <c r="B6" s="508"/>
      <c r="C6" s="29">
        <v>150</v>
      </c>
      <c r="D6" s="23" t="s">
        <v>3</v>
      </c>
      <c r="E6" s="514">
        <f>SUM(C5*C6)</f>
        <v>3150</v>
      </c>
      <c r="F6" s="515"/>
      <c r="G6" s="22"/>
      <c r="H6" s="22"/>
      <c r="I6" s="234"/>
      <c r="J6" s="234"/>
      <c r="K6" s="235"/>
      <c r="L6" s="234"/>
      <c r="M6" s="234"/>
      <c r="N6" s="235"/>
      <c r="O6" s="236"/>
      <c r="P6" s="237"/>
      <c r="Q6" s="214"/>
      <c r="R6" s="210"/>
      <c r="S6" s="205"/>
    </row>
    <row r="7" spans="1:19" ht="15.6" thickBot="1" x14ac:dyDescent="0.3">
      <c r="A7" s="30"/>
      <c r="B7" s="30"/>
      <c r="C7" s="31"/>
      <c r="D7" s="23"/>
      <c r="E7" s="32"/>
      <c r="F7" s="33"/>
      <c r="G7" s="22"/>
      <c r="H7" s="22"/>
      <c r="I7" s="234"/>
      <c r="J7" s="234"/>
      <c r="K7" s="235"/>
      <c r="L7" s="234"/>
      <c r="M7" s="234"/>
      <c r="N7" s="235"/>
      <c r="O7" s="236"/>
      <c r="P7" s="237"/>
      <c r="Q7" s="214"/>
      <c r="R7" s="210"/>
      <c r="S7" s="205"/>
    </row>
    <row r="8" spans="1:19" ht="15.6" thickBot="1" x14ac:dyDescent="0.3">
      <c r="A8" s="508" t="s">
        <v>4</v>
      </c>
      <c r="B8" s="513"/>
      <c r="C8" s="34"/>
      <c r="D8" s="22"/>
      <c r="E8" s="518">
        <v>10000</v>
      </c>
      <c r="F8" s="515"/>
      <c r="G8" s="22"/>
      <c r="H8" s="22"/>
      <c r="I8" s="234"/>
      <c r="J8" s="234"/>
      <c r="K8" s="235"/>
      <c r="L8" s="234"/>
      <c r="M8" s="234"/>
      <c r="N8" s="235"/>
      <c r="O8" s="236"/>
      <c r="P8" s="237"/>
      <c r="Q8" s="214"/>
      <c r="R8" s="210"/>
      <c r="S8" s="205"/>
    </row>
    <row r="9" spans="1:19" ht="15.6" thickBot="1" x14ac:dyDescent="0.3">
      <c r="A9" s="30"/>
      <c r="B9" s="35"/>
      <c r="C9" s="34"/>
      <c r="D9" s="22"/>
      <c r="E9" s="33"/>
      <c r="F9" s="33"/>
      <c r="G9" s="22"/>
      <c r="H9" s="22"/>
      <c r="I9" s="234"/>
      <c r="J9" s="234"/>
      <c r="K9" s="235"/>
      <c r="L9" s="234"/>
      <c r="M9" s="234"/>
      <c r="N9" s="235"/>
      <c r="O9" s="236"/>
      <c r="P9" s="237"/>
      <c r="Q9" s="214"/>
      <c r="R9" s="210"/>
      <c r="S9" s="205"/>
    </row>
    <row r="10" spans="1:19" ht="15.6" thickBot="1" x14ac:dyDescent="0.3">
      <c r="A10" s="508" t="s">
        <v>5</v>
      </c>
      <c r="B10" s="513"/>
      <c r="C10" s="22"/>
      <c r="D10" s="22"/>
      <c r="E10" s="518">
        <f>E6+E8</f>
        <v>13150</v>
      </c>
      <c r="F10" s="515"/>
      <c r="G10" s="22"/>
      <c r="H10" s="22"/>
      <c r="I10" s="234"/>
      <c r="J10" s="234"/>
      <c r="K10" s="235"/>
      <c r="L10" s="234"/>
      <c r="M10" s="234"/>
      <c r="N10" s="235"/>
      <c r="O10" s="236"/>
      <c r="P10" s="237"/>
      <c r="Q10" s="214"/>
      <c r="R10" s="210"/>
      <c r="S10" s="205"/>
    </row>
    <row r="11" spans="1:19" ht="15.6" thickBot="1" x14ac:dyDescent="0.3">
      <c r="A11" s="30"/>
      <c r="B11" s="22"/>
      <c r="C11" s="22"/>
      <c r="D11" s="22"/>
      <c r="E11" s="22"/>
      <c r="F11" s="22"/>
      <c r="G11" s="22"/>
      <c r="H11" s="22"/>
      <c r="I11" s="234"/>
      <c r="J11" s="234"/>
      <c r="K11" s="235"/>
      <c r="L11" s="234"/>
      <c r="M11" s="234"/>
      <c r="N11" s="235"/>
      <c r="O11" s="236"/>
      <c r="P11" s="237"/>
      <c r="Q11" s="214"/>
      <c r="R11" s="210"/>
      <c r="S11" s="205"/>
    </row>
    <row r="12" spans="1:19" ht="15.6" thickBot="1" x14ac:dyDescent="0.3">
      <c r="A12" s="508" t="s">
        <v>6</v>
      </c>
      <c r="B12" s="513"/>
      <c r="C12" s="34">
        <v>0.06</v>
      </c>
      <c r="D12" s="22"/>
      <c r="E12" s="514">
        <f>E10*0.06</f>
        <v>789</v>
      </c>
      <c r="F12" s="521"/>
      <c r="G12" s="22"/>
      <c r="H12" s="22"/>
      <c r="I12" s="234"/>
      <c r="J12" s="234"/>
      <c r="K12" s="235"/>
      <c r="L12" s="234"/>
      <c r="M12" s="234"/>
      <c r="N12" s="235"/>
      <c r="O12" s="236"/>
      <c r="P12" s="237"/>
      <c r="Q12" s="214"/>
      <c r="R12" s="210"/>
      <c r="S12" s="205"/>
    </row>
    <row r="13" spans="1:19" ht="15.6" thickBot="1" x14ac:dyDescent="0.3">
      <c r="A13" s="30"/>
      <c r="B13" s="22"/>
      <c r="C13" s="22"/>
      <c r="D13" s="22"/>
      <c r="E13" s="36"/>
      <c r="F13" s="36"/>
      <c r="G13" s="22"/>
      <c r="H13" s="22"/>
      <c r="I13" s="234"/>
      <c r="J13" s="234"/>
      <c r="K13" s="235"/>
      <c r="L13" s="234"/>
      <c r="M13" s="234"/>
      <c r="N13" s="235"/>
      <c r="O13" s="236"/>
      <c r="P13" s="237"/>
      <c r="Q13" s="214"/>
      <c r="R13" s="210"/>
      <c r="S13" s="205"/>
    </row>
    <row r="14" spans="1:19" ht="15.6" thickBot="1" x14ac:dyDescent="0.3">
      <c r="A14" s="508" t="s">
        <v>7</v>
      </c>
      <c r="B14" s="513"/>
      <c r="C14" s="22"/>
      <c r="D14" s="22"/>
      <c r="E14" s="518">
        <f>E10-E12</f>
        <v>12361</v>
      </c>
      <c r="F14" s="515"/>
      <c r="G14" s="22"/>
      <c r="H14" s="22"/>
      <c r="I14" s="234"/>
      <c r="J14" s="234"/>
      <c r="K14" s="234"/>
      <c r="L14" s="234"/>
      <c r="M14" s="234"/>
      <c r="N14" s="235"/>
      <c r="O14" s="236"/>
      <c r="P14" s="237"/>
      <c r="Q14" s="214"/>
      <c r="R14" s="210"/>
      <c r="S14" s="205"/>
    </row>
    <row r="15" spans="1:19" ht="15" x14ac:dyDescent="0.25">
      <c r="A15" s="30"/>
      <c r="B15" s="22"/>
      <c r="C15" s="22"/>
      <c r="D15" s="22"/>
      <c r="E15" s="22"/>
      <c r="F15" s="22"/>
      <c r="G15" s="22"/>
      <c r="H15" s="22"/>
      <c r="I15" s="236"/>
      <c r="J15" s="236"/>
      <c r="K15" s="236"/>
      <c r="L15" s="236"/>
      <c r="M15" s="236"/>
      <c r="N15" s="235"/>
      <c r="O15" s="236"/>
      <c r="P15" s="237"/>
      <c r="Q15" s="214"/>
      <c r="R15" s="210"/>
      <c r="S15" s="205"/>
    </row>
    <row r="16" spans="1:19" ht="15" x14ac:dyDescent="0.25">
      <c r="A16" s="30"/>
      <c r="B16" s="30"/>
      <c r="C16" s="30"/>
      <c r="D16" s="30"/>
      <c r="E16" s="30"/>
      <c r="F16" s="30"/>
      <c r="G16" s="30"/>
      <c r="H16" s="30"/>
      <c r="I16" s="236"/>
      <c r="J16" s="236"/>
      <c r="K16" s="236"/>
      <c r="L16" s="236"/>
      <c r="M16" s="236"/>
      <c r="N16" s="236"/>
      <c r="O16" s="236"/>
      <c r="P16" s="237"/>
      <c r="Q16" s="214"/>
      <c r="R16" s="210"/>
      <c r="S16" s="205"/>
    </row>
    <row r="17" spans="1:19" ht="15" x14ac:dyDescent="0.25">
      <c r="A17" s="37" t="s">
        <v>45</v>
      </c>
      <c r="B17" s="22"/>
      <c r="C17" s="22"/>
      <c r="D17" s="58"/>
      <c r="E17" s="22"/>
      <c r="F17" s="37" t="s">
        <v>8</v>
      </c>
      <c r="G17" s="22"/>
      <c r="H17" s="22"/>
      <c r="I17" s="236"/>
      <c r="J17" s="236"/>
      <c r="K17" s="236" t="s">
        <v>9</v>
      </c>
      <c r="L17" s="236"/>
      <c r="M17" s="236"/>
      <c r="N17" s="236"/>
      <c r="O17" s="236"/>
      <c r="P17" s="237"/>
      <c r="Q17" s="214"/>
      <c r="R17" s="210"/>
      <c r="S17" s="205"/>
    </row>
    <row r="18" spans="1:19" s="455" customFormat="1" ht="17.399999999999999" x14ac:dyDescent="0.3">
      <c r="B18" s="455">
        <f>E14*0.4</f>
        <v>4944.4000000000005</v>
      </c>
      <c r="G18" s="455">
        <f>E14*0.2</f>
        <v>2472.2000000000003</v>
      </c>
      <c r="I18" s="221"/>
      <c r="J18" s="221"/>
      <c r="K18" s="221"/>
      <c r="L18" s="221">
        <f>E14*0.4</f>
        <v>4944.4000000000005</v>
      </c>
      <c r="M18" s="221"/>
      <c r="N18" s="221"/>
      <c r="O18" s="221"/>
      <c r="P18" s="221">
        <f>SUM(A18:M18)</f>
        <v>12361</v>
      </c>
      <c r="Q18" s="456"/>
      <c r="R18" s="457"/>
      <c r="S18" s="458"/>
    </row>
    <row r="19" spans="1:19" ht="15" x14ac:dyDescent="0.25">
      <c r="A19" s="22"/>
      <c r="B19" s="22"/>
      <c r="C19" s="22"/>
      <c r="D19" s="22"/>
      <c r="E19" s="22"/>
      <c r="F19" s="22"/>
      <c r="G19" s="22"/>
      <c r="H19" s="22"/>
      <c r="I19" s="236"/>
      <c r="J19" s="236"/>
      <c r="K19" s="236"/>
      <c r="L19" s="236"/>
      <c r="M19" s="236"/>
      <c r="N19" s="236"/>
      <c r="O19" s="236"/>
      <c r="P19" s="237"/>
      <c r="Q19" s="214"/>
      <c r="R19" s="210"/>
      <c r="S19" s="205"/>
    </row>
    <row r="20" spans="1:19" s="57" customFormat="1" ht="30" x14ac:dyDescent="0.25">
      <c r="A20" s="24" t="s">
        <v>10</v>
      </c>
      <c r="B20" s="24" t="s">
        <v>11</v>
      </c>
      <c r="C20" s="24" t="s">
        <v>38</v>
      </c>
      <c r="D20" s="25" t="s">
        <v>13</v>
      </c>
      <c r="E20" s="24" t="s">
        <v>14</v>
      </c>
      <c r="F20" s="24" t="s">
        <v>10</v>
      </c>
      <c r="G20" s="24" t="s">
        <v>11</v>
      </c>
      <c r="H20" s="24" t="s">
        <v>38</v>
      </c>
      <c r="I20" s="239" t="s">
        <v>13</v>
      </c>
      <c r="J20" s="240" t="s">
        <v>14</v>
      </c>
      <c r="K20" s="240" t="s">
        <v>10</v>
      </c>
      <c r="L20" s="240" t="s">
        <v>11</v>
      </c>
      <c r="M20" s="240" t="s">
        <v>38</v>
      </c>
      <c r="N20" s="239" t="s">
        <v>13</v>
      </c>
      <c r="O20" s="240" t="s">
        <v>14</v>
      </c>
      <c r="P20" s="241"/>
      <c r="Q20" s="273"/>
      <c r="R20" s="211"/>
      <c r="S20" s="205"/>
    </row>
    <row r="21" spans="1:19" s="83" customFormat="1" ht="22.8" x14ac:dyDescent="0.3">
      <c r="A21" s="80">
        <v>1</v>
      </c>
      <c r="B21" s="494" t="s">
        <v>205</v>
      </c>
      <c r="C21" s="492">
        <v>75</v>
      </c>
      <c r="D21" s="495">
        <f>B18*0.29</f>
        <v>1433.876</v>
      </c>
      <c r="E21" s="81"/>
      <c r="F21" s="80">
        <v>1</v>
      </c>
      <c r="G21" s="494" t="s">
        <v>205</v>
      </c>
      <c r="H21" s="79">
        <v>85</v>
      </c>
      <c r="I21" s="194">
        <f>G18*0.29</f>
        <v>716.93799999999999</v>
      </c>
      <c r="J21" s="242"/>
      <c r="K21" s="276">
        <v>1</v>
      </c>
      <c r="L21" s="494" t="s">
        <v>205</v>
      </c>
      <c r="M21" s="441">
        <v>160</v>
      </c>
      <c r="N21" s="95">
        <f>L18*0.29</f>
        <v>1433.876</v>
      </c>
      <c r="O21" s="244"/>
      <c r="P21" s="245"/>
      <c r="Q21" s="275"/>
      <c r="R21" s="206"/>
      <c r="S21" s="205"/>
    </row>
    <row r="22" spans="1:19" s="83" customFormat="1" ht="22.8" x14ac:dyDescent="0.3">
      <c r="A22" s="72">
        <v>2</v>
      </c>
      <c r="B22" s="494" t="s">
        <v>206</v>
      </c>
      <c r="C22" s="492">
        <v>73</v>
      </c>
      <c r="D22" s="495">
        <f>B18*0.24</f>
        <v>1186.6560000000002</v>
      </c>
      <c r="E22" s="84"/>
      <c r="F22" s="72">
        <v>2</v>
      </c>
      <c r="G22" s="494" t="s">
        <v>208</v>
      </c>
      <c r="H22" s="63">
        <v>81</v>
      </c>
      <c r="I22" s="95">
        <f>G18*0.24</f>
        <v>593.32800000000009</v>
      </c>
      <c r="J22" s="246"/>
      <c r="K22" s="86">
        <v>2</v>
      </c>
      <c r="L22" s="494" t="s">
        <v>208</v>
      </c>
      <c r="M22" s="441">
        <v>150</v>
      </c>
      <c r="N22" s="95">
        <f>L18*0.24</f>
        <v>1186.6560000000002</v>
      </c>
      <c r="O22" s="248"/>
      <c r="P22" s="245"/>
      <c r="Q22" s="275"/>
      <c r="R22" s="206"/>
      <c r="S22" s="205"/>
    </row>
    <row r="23" spans="1:19" s="83" customFormat="1" ht="31.2" x14ac:dyDescent="0.3">
      <c r="A23" s="72">
        <v>3</v>
      </c>
      <c r="B23" s="494" t="s">
        <v>207</v>
      </c>
      <c r="C23" s="492">
        <v>69</v>
      </c>
      <c r="D23" s="495">
        <v>815.83</v>
      </c>
      <c r="E23" s="85"/>
      <c r="F23" s="72">
        <v>3</v>
      </c>
      <c r="G23" s="494" t="s">
        <v>263</v>
      </c>
      <c r="H23" s="63">
        <v>79</v>
      </c>
      <c r="I23" s="95">
        <f>G18*0.19</f>
        <v>469.71800000000007</v>
      </c>
      <c r="J23" s="246"/>
      <c r="K23" s="86">
        <v>3</v>
      </c>
      <c r="L23" s="494" t="s">
        <v>263</v>
      </c>
      <c r="M23" s="441">
        <v>144</v>
      </c>
      <c r="N23" s="95">
        <f>L18*0.19</f>
        <v>939.43600000000015</v>
      </c>
      <c r="O23" s="248"/>
      <c r="P23" s="245"/>
      <c r="Q23" s="275"/>
      <c r="R23" s="206"/>
      <c r="S23" s="205"/>
    </row>
    <row r="24" spans="1:19" s="83" customFormat="1" ht="31.2" x14ac:dyDescent="0.3">
      <c r="A24" s="72">
        <v>4</v>
      </c>
      <c r="B24" s="494" t="s">
        <v>208</v>
      </c>
      <c r="C24" s="492">
        <v>69</v>
      </c>
      <c r="D24" s="495">
        <v>815.83</v>
      </c>
      <c r="E24" s="87"/>
      <c r="F24" s="72">
        <v>4</v>
      </c>
      <c r="G24" s="494" t="s">
        <v>209</v>
      </c>
      <c r="H24" s="63">
        <v>77</v>
      </c>
      <c r="I24" s="95">
        <f>G18*0.14</f>
        <v>346.10800000000006</v>
      </c>
      <c r="J24" s="246"/>
      <c r="K24" s="86">
        <v>4</v>
      </c>
      <c r="L24" s="494" t="s">
        <v>209</v>
      </c>
      <c r="M24" s="441">
        <v>143</v>
      </c>
      <c r="N24" s="95">
        <f>L18*0.14</f>
        <v>692.21600000000012</v>
      </c>
      <c r="O24" s="248"/>
      <c r="P24" s="245"/>
      <c r="Q24" s="275"/>
      <c r="R24" s="206"/>
      <c r="S24" s="205"/>
    </row>
    <row r="25" spans="1:19" s="83" customFormat="1" ht="31.2" x14ac:dyDescent="0.3">
      <c r="A25" s="72">
        <v>5</v>
      </c>
      <c r="B25" s="494" t="s">
        <v>209</v>
      </c>
      <c r="C25" s="492">
        <v>66</v>
      </c>
      <c r="D25" s="495">
        <v>346.11</v>
      </c>
      <c r="E25" s="85"/>
      <c r="F25" s="72">
        <v>5</v>
      </c>
      <c r="G25" s="494" t="s">
        <v>265</v>
      </c>
      <c r="H25" s="63">
        <v>76</v>
      </c>
      <c r="I25" s="95">
        <f>G18*0.09</f>
        <v>222.49800000000002</v>
      </c>
      <c r="J25" s="246"/>
      <c r="K25" s="86">
        <v>5</v>
      </c>
      <c r="L25" s="494" t="s">
        <v>264</v>
      </c>
      <c r="M25" s="441">
        <v>141</v>
      </c>
      <c r="N25" s="95">
        <f>L18*0.09</f>
        <v>444.99600000000004</v>
      </c>
      <c r="O25" s="248"/>
      <c r="P25" s="245"/>
      <c r="Q25" s="275"/>
      <c r="R25" s="206"/>
      <c r="S25" s="205"/>
    </row>
    <row r="26" spans="1:19" s="83" customFormat="1" ht="31.2" x14ac:dyDescent="0.3">
      <c r="A26" s="72">
        <v>6</v>
      </c>
      <c r="B26" s="494" t="s">
        <v>210</v>
      </c>
      <c r="C26" s="492">
        <v>66</v>
      </c>
      <c r="D26" s="495">
        <v>346.11</v>
      </c>
      <c r="E26" s="85"/>
      <c r="F26" s="72">
        <v>6</v>
      </c>
      <c r="G26" s="494" t="s">
        <v>266</v>
      </c>
      <c r="H26" s="63">
        <v>67</v>
      </c>
      <c r="I26" s="95">
        <f>G18*0.05</f>
        <v>123.61000000000001</v>
      </c>
      <c r="J26" s="246"/>
      <c r="K26" s="86">
        <v>6</v>
      </c>
      <c r="L26" s="494" t="s">
        <v>207</v>
      </c>
      <c r="M26" s="441">
        <v>136</v>
      </c>
      <c r="N26" s="95">
        <f>L18*0.05</f>
        <v>247.22000000000003</v>
      </c>
      <c r="O26" s="248"/>
      <c r="P26" s="245"/>
      <c r="Q26" s="275"/>
      <c r="R26" s="206"/>
      <c r="S26" s="205"/>
    </row>
    <row r="27" spans="1:19" s="83" customFormat="1" ht="22.8" x14ac:dyDescent="0.25">
      <c r="A27" s="72">
        <v>7</v>
      </c>
      <c r="B27" s="88"/>
      <c r="C27" s="63"/>
      <c r="D27" s="95"/>
      <c r="E27" s="85"/>
      <c r="F27" s="72">
        <v>7</v>
      </c>
      <c r="G27" s="61"/>
      <c r="H27" s="72"/>
      <c r="I27" s="95"/>
      <c r="J27" s="246"/>
      <c r="K27" s="86">
        <v>7</v>
      </c>
      <c r="L27" s="247"/>
      <c r="M27" s="441"/>
      <c r="N27" s="95"/>
      <c r="O27" s="248"/>
      <c r="P27" s="245"/>
      <c r="Q27" s="275"/>
      <c r="R27" s="206"/>
      <c r="S27" s="205"/>
    </row>
    <row r="28" spans="1:19" s="83" customFormat="1" ht="22.8" x14ac:dyDescent="0.25">
      <c r="A28" s="72">
        <v>8</v>
      </c>
      <c r="B28" s="88"/>
      <c r="C28" s="63"/>
      <c r="D28" s="95"/>
      <c r="E28" s="85"/>
      <c r="F28" s="72">
        <v>8</v>
      </c>
      <c r="G28" s="61"/>
      <c r="H28" s="72"/>
      <c r="I28" s="95"/>
      <c r="J28" s="246"/>
      <c r="K28" s="86">
        <v>8</v>
      </c>
      <c r="L28" s="247"/>
      <c r="M28" s="247"/>
      <c r="N28" s="95"/>
      <c r="O28" s="248"/>
      <c r="P28" s="245"/>
      <c r="Q28" s="275"/>
      <c r="R28" s="206"/>
      <c r="S28" s="205"/>
    </row>
    <row r="29" spans="1:19" s="83" customFormat="1" ht="22.8" x14ac:dyDescent="0.25">
      <c r="A29" s="72">
        <v>9</v>
      </c>
      <c r="B29" s="88"/>
      <c r="C29" s="61"/>
      <c r="D29" s="95"/>
      <c r="E29" s="85"/>
      <c r="F29" s="72">
        <v>9</v>
      </c>
      <c r="G29" s="61"/>
      <c r="H29" s="72"/>
      <c r="I29" s="95"/>
      <c r="J29" s="246"/>
      <c r="K29" s="86">
        <v>9</v>
      </c>
      <c r="L29" s="247"/>
      <c r="M29" s="247"/>
      <c r="N29" s="95"/>
      <c r="O29" s="248"/>
      <c r="P29" s="245"/>
      <c r="Q29" s="275"/>
      <c r="R29" s="206"/>
      <c r="S29" s="205"/>
    </row>
    <row r="30" spans="1:19" s="83" customFormat="1" ht="22.8" x14ac:dyDescent="0.25">
      <c r="A30" s="72">
        <v>10</v>
      </c>
      <c r="B30" s="88"/>
      <c r="C30" s="61"/>
      <c r="D30" s="195"/>
      <c r="E30" s="85"/>
      <c r="F30" s="72">
        <v>10</v>
      </c>
      <c r="G30" s="61"/>
      <c r="H30" s="72"/>
      <c r="I30" s="95"/>
      <c r="J30" s="246"/>
      <c r="K30" s="86">
        <v>10</v>
      </c>
      <c r="L30" s="247"/>
      <c r="M30" s="240"/>
      <c r="N30" s="95"/>
      <c r="O30" s="248"/>
      <c r="P30" s="245"/>
      <c r="Q30" s="275"/>
      <c r="R30" s="206"/>
      <c r="S30" s="205"/>
    </row>
    <row r="31" spans="1:19" s="83" customFormat="1" ht="22.8" x14ac:dyDescent="0.25">
      <c r="A31" s="72">
        <v>11</v>
      </c>
      <c r="B31" s="89"/>
      <c r="C31" s="64"/>
      <c r="D31" s="65"/>
      <c r="E31" s="85"/>
      <c r="F31" s="72">
        <v>11</v>
      </c>
      <c r="G31" s="72"/>
      <c r="H31" s="72"/>
      <c r="I31" s="95"/>
      <c r="J31" s="246"/>
      <c r="K31" s="86">
        <v>11</v>
      </c>
      <c r="L31" s="247"/>
      <c r="M31" s="240"/>
      <c r="N31" s="95"/>
      <c r="O31" s="248"/>
      <c r="P31" s="245"/>
      <c r="Q31" s="275"/>
      <c r="R31" s="206"/>
      <c r="S31" s="205"/>
    </row>
    <row r="32" spans="1:19" s="83" customFormat="1" ht="22.8" x14ac:dyDescent="0.25">
      <c r="A32" s="72">
        <v>12</v>
      </c>
      <c r="B32" s="89"/>
      <c r="C32" s="64"/>
      <c r="D32" s="65"/>
      <c r="E32" s="85"/>
      <c r="F32" s="72">
        <v>12</v>
      </c>
      <c r="G32" s="72"/>
      <c r="H32" s="72"/>
      <c r="I32" s="95"/>
      <c r="J32" s="246"/>
      <c r="K32" s="86">
        <v>12</v>
      </c>
      <c r="L32" s="240"/>
      <c r="M32" s="240"/>
      <c r="N32" s="95"/>
      <c r="O32" s="248"/>
      <c r="P32" s="245"/>
      <c r="Q32" s="275"/>
      <c r="R32" s="206"/>
      <c r="S32" s="205"/>
    </row>
    <row r="33" spans="1:19" s="458" customFormat="1" ht="15" x14ac:dyDescent="0.25">
      <c r="D33" s="458">
        <f>SUM(D21:D32)</f>
        <v>4944.4119999999994</v>
      </c>
      <c r="F33" s="460"/>
      <c r="I33" s="447">
        <f>SUM(I21:I32)</f>
        <v>2472.2000000000003</v>
      </c>
      <c r="J33" s="447"/>
      <c r="K33" s="447"/>
      <c r="L33" s="447"/>
      <c r="M33" s="447"/>
      <c r="N33" s="447">
        <f>SUM(N21:N32)</f>
        <v>4944.4000000000005</v>
      </c>
      <c r="O33" s="447"/>
      <c r="P33" s="447">
        <f>SUM(B33:O33)</f>
        <v>12361.011999999999</v>
      </c>
      <c r="Q33" s="238"/>
      <c r="R33" s="461"/>
    </row>
    <row r="34" spans="1:19" s="39" customFormat="1" ht="12.75" customHeight="1" x14ac:dyDescent="0.25">
      <c r="I34" s="237"/>
      <c r="J34" s="237"/>
      <c r="K34" s="237"/>
      <c r="L34" s="237"/>
      <c r="M34" s="237"/>
      <c r="N34" s="237"/>
      <c r="O34" s="237"/>
      <c r="P34" s="237"/>
      <c r="Q34" s="43"/>
      <c r="R34" s="213"/>
      <c r="S34" s="205"/>
    </row>
    <row r="35" spans="1:19" s="39" customFormat="1" ht="12.75" customHeight="1" x14ac:dyDescent="0.25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37"/>
      <c r="Q35" s="43"/>
      <c r="R35" s="213"/>
      <c r="S35" s="205"/>
    </row>
    <row r="36" spans="1:19" s="39" customFormat="1" ht="12.75" customHeight="1" x14ac:dyDescent="0.25">
      <c r="A36" s="519" t="s">
        <v>105</v>
      </c>
      <c r="B36" s="519"/>
      <c r="C36" s="519"/>
      <c r="D36" s="519"/>
      <c r="E36" s="519"/>
      <c r="F36" s="519"/>
      <c r="G36" s="519"/>
      <c r="H36" s="519"/>
      <c r="I36" s="520"/>
      <c r="J36" s="520"/>
      <c r="K36" s="520"/>
      <c r="L36" s="520"/>
      <c r="M36" s="520"/>
      <c r="N36" s="520"/>
      <c r="O36" s="520"/>
      <c r="P36" s="237"/>
      <c r="Q36" s="43"/>
      <c r="R36" s="213"/>
      <c r="S36" s="205"/>
    </row>
    <row r="37" spans="1:19" s="39" customFormat="1" ht="12.75" customHeight="1" x14ac:dyDescent="0.25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37"/>
      <c r="Q37" s="43"/>
      <c r="R37" s="213"/>
      <c r="S37" s="205"/>
    </row>
    <row r="38" spans="1:19" s="39" customFormat="1" ht="12.75" customHeight="1" x14ac:dyDescent="0.25">
      <c r="A38" s="516" t="s">
        <v>106</v>
      </c>
      <c r="B38" s="516"/>
      <c r="C38" s="516"/>
      <c r="D38" s="516"/>
      <c r="E38" s="516"/>
      <c r="F38" s="516"/>
      <c r="G38" s="516"/>
      <c r="H38" s="516"/>
      <c r="I38" s="517"/>
      <c r="J38" s="517"/>
      <c r="K38" s="517"/>
      <c r="L38" s="517"/>
      <c r="M38" s="517"/>
      <c r="N38" s="517"/>
      <c r="O38" s="517"/>
      <c r="P38" s="237"/>
      <c r="Q38" s="43"/>
      <c r="R38" s="213"/>
      <c r="S38" s="205"/>
    </row>
    <row r="39" spans="1:19" s="39" customFormat="1" ht="12.75" customHeight="1" x14ac:dyDescent="0.25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37"/>
      <c r="Q39" s="43"/>
      <c r="R39" s="213"/>
      <c r="S39" s="205"/>
    </row>
    <row r="40" spans="1:19" x14ac:dyDescent="0.25">
      <c r="I40" s="237"/>
      <c r="J40" s="237"/>
      <c r="K40" s="237"/>
      <c r="L40" s="237"/>
      <c r="M40" s="237"/>
      <c r="N40" s="237"/>
      <c r="O40" s="237"/>
      <c r="P40" s="237"/>
      <c r="Q40" s="214"/>
      <c r="R40" s="210"/>
      <c r="S40" s="205"/>
    </row>
    <row r="41" spans="1:19" x14ac:dyDescent="0.25">
      <c r="I41" s="237"/>
      <c r="J41" s="237"/>
      <c r="K41" s="237"/>
      <c r="L41" s="237"/>
      <c r="M41" s="237"/>
      <c r="N41" s="237"/>
      <c r="O41" s="237"/>
      <c r="P41" s="237"/>
      <c r="Q41" s="214"/>
      <c r="R41" s="210"/>
      <c r="S41" s="205"/>
    </row>
    <row r="42" spans="1:19" x14ac:dyDescent="0.25">
      <c r="I42" s="237"/>
      <c r="J42" s="237"/>
      <c r="K42" s="237"/>
      <c r="L42" s="237"/>
      <c r="M42" s="237"/>
      <c r="N42" s="237"/>
      <c r="O42" s="237"/>
      <c r="P42" s="237"/>
      <c r="Q42" s="214"/>
      <c r="R42" s="210"/>
      <c r="S42" s="205"/>
    </row>
    <row r="43" spans="1:19" x14ac:dyDescent="0.25">
      <c r="I43" s="237"/>
      <c r="J43" s="237"/>
      <c r="K43" s="237"/>
      <c r="L43" s="237"/>
      <c r="M43" s="237"/>
      <c r="N43" s="237"/>
      <c r="O43" s="237"/>
      <c r="P43" s="237"/>
      <c r="Q43" s="214"/>
      <c r="R43" s="210"/>
      <c r="S43" s="205"/>
    </row>
    <row r="44" spans="1:19" x14ac:dyDescent="0.25">
      <c r="I44" s="237"/>
      <c r="J44" s="237"/>
      <c r="K44" s="237"/>
      <c r="L44" s="237"/>
      <c r="M44" s="237"/>
      <c r="N44" s="237"/>
      <c r="O44" s="237"/>
      <c r="P44" s="237"/>
      <c r="Q44" s="214"/>
      <c r="R44" s="210"/>
      <c r="S44" s="205"/>
    </row>
    <row r="45" spans="1:19" x14ac:dyDescent="0.25">
      <c r="I45" s="237"/>
      <c r="J45" s="237"/>
      <c r="K45" s="237"/>
      <c r="L45" s="237"/>
      <c r="M45" s="237"/>
      <c r="N45" s="237"/>
      <c r="O45" s="237"/>
      <c r="P45" s="237"/>
      <c r="Q45" s="214"/>
      <c r="R45" s="210"/>
      <c r="S45" s="205"/>
    </row>
    <row r="46" spans="1:19" x14ac:dyDescent="0.25">
      <c r="I46" s="237"/>
      <c r="J46" s="237"/>
      <c r="K46" s="237"/>
      <c r="L46" s="237"/>
      <c r="M46" s="237"/>
      <c r="N46" s="237"/>
      <c r="O46" s="237"/>
      <c r="P46" s="237"/>
      <c r="Q46" s="214"/>
      <c r="R46" s="210"/>
      <c r="S46" s="205"/>
    </row>
    <row r="47" spans="1:19" x14ac:dyDescent="0.25">
      <c r="I47" s="237"/>
      <c r="J47" s="237"/>
      <c r="K47" s="237"/>
      <c r="L47" s="237"/>
      <c r="M47" s="237"/>
      <c r="N47" s="237"/>
      <c r="O47" s="237"/>
      <c r="P47" s="237"/>
      <c r="Q47" s="214"/>
      <c r="R47" s="210"/>
      <c r="S47" s="205"/>
    </row>
    <row r="48" spans="1:19" x14ac:dyDescent="0.25">
      <c r="I48" s="237"/>
      <c r="J48" s="237"/>
      <c r="K48" s="237"/>
      <c r="L48" s="237"/>
      <c r="M48" s="237"/>
      <c r="N48" s="237"/>
      <c r="O48" s="237"/>
      <c r="P48" s="237"/>
      <c r="Q48" s="214"/>
      <c r="R48" s="210"/>
      <c r="S48" s="205"/>
    </row>
    <row r="49" spans="9:19" x14ac:dyDescent="0.25">
      <c r="I49" s="237"/>
      <c r="J49" s="237"/>
      <c r="K49" s="237"/>
      <c r="L49" s="237"/>
      <c r="M49" s="237"/>
      <c r="N49" s="237"/>
      <c r="O49" s="237"/>
      <c r="P49" s="237"/>
      <c r="Q49" s="214"/>
      <c r="R49" s="210"/>
      <c r="S49" s="205"/>
    </row>
    <row r="50" spans="9:19" x14ac:dyDescent="0.25">
      <c r="I50" s="237"/>
      <c r="J50" s="237"/>
      <c r="K50" s="237"/>
      <c r="L50" s="237"/>
      <c r="M50" s="237"/>
      <c r="N50" s="237"/>
      <c r="O50" s="237"/>
      <c r="P50" s="237"/>
      <c r="Q50" s="214"/>
      <c r="R50" s="210"/>
      <c r="S50" s="205"/>
    </row>
    <row r="51" spans="9:19" x14ac:dyDescent="0.25">
      <c r="I51" s="238"/>
      <c r="J51" s="238"/>
      <c r="K51" s="238"/>
      <c r="L51" s="238"/>
      <c r="M51" s="238"/>
      <c r="N51" s="238"/>
      <c r="O51" s="238"/>
      <c r="P51" s="238"/>
      <c r="Q51" s="214"/>
    </row>
  </sheetData>
  <mergeCells count="19">
    <mergeCell ref="A1:B1"/>
    <mergeCell ref="C1:I1"/>
    <mergeCell ref="E8:F8"/>
    <mergeCell ref="A36:O36"/>
    <mergeCell ref="A3:B3"/>
    <mergeCell ref="A5:B5"/>
    <mergeCell ref="A6:B6"/>
    <mergeCell ref="E6:F6"/>
    <mergeCell ref="A12:B12"/>
    <mergeCell ref="E12:F12"/>
    <mergeCell ref="A10:B10"/>
    <mergeCell ref="E10:F10"/>
    <mergeCell ref="A8:B8"/>
    <mergeCell ref="A37:O37"/>
    <mergeCell ref="A38:O38"/>
    <mergeCell ref="A39:O39"/>
    <mergeCell ref="A14:B14"/>
    <mergeCell ref="E14:F14"/>
    <mergeCell ref="A35:O35"/>
  </mergeCells>
  <phoneticPr fontId="0" type="noConversion"/>
  <printOptions horizontalCentered="1"/>
  <pageMargins left="0.12" right="0.12" top="0.25" bottom="0.25" header="0.5" footer="0.5"/>
  <pageSetup scale="67" orientation="landscape" r:id="rId1"/>
  <headerFooter scaleWithDoc="0"/>
  <colBreaks count="1" manualBreakCount="1">
    <brk id="15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51"/>
  <sheetViews>
    <sheetView view="pageBreakPreview" topLeftCell="A6" zoomScale="80" zoomScaleNormal="100" zoomScaleSheetLayoutView="80" workbookViewId="0">
      <selection activeCell="M21" sqref="M21:M28"/>
    </sheetView>
  </sheetViews>
  <sheetFormatPr defaultColWidth="9.109375" defaultRowHeight="13.2" x14ac:dyDescent="0.25"/>
  <cols>
    <col min="1" max="1" width="6" style="21" customWidth="1"/>
    <col min="2" max="2" width="24.44140625" style="21" customWidth="1"/>
    <col min="3" max="3" width="9.33203125" style="46" customWidth="1"/>
    <col min="4" max="4" width="14.44140625" style="21" bestFit="1" customWidth="1"/>
    <col min="5" max="5" width="9.5546875" style="21" customWidth="1"/>
    <col min="6" max="6" width="6" style="21" customWidth="1"/>
    <col min="7" max="7" width="23.6640625" style="21" customWidth="1"/>
    <col min="8" max="8" width="9.33203125" style="21" customWidth="1"/>
    <col min="9" max="9" width="13.33203125" style="21" bestFit="1" customWidth="1"/>
    <col min="10" max="10" width="9.5546875" style="21" customWidth="1"/>
    <col min="11" max="11" width="6" style="21" customWidth="1"/>
    <col min="12" max="12" width="23.6640625" style="21" customWidth="1"/>
    <col min="13" max="13" width="9.33203125" style="21" customWidth="1"/>
    <col min="14" max="14" width="12.33203125" style="21" bestFit="1" customWidth="1"/>
    <col min="15" max="15" width="9.5546875" style="21" customWidth="1"/>
    <col min="16" max="16" width="15.6640625" style="47" bestFit="1" customWidth="1"/>
    <col min="17" max="17" width="9.109375" style="47"/>
    <col min="18" max="18" width="9.109375" style="46"/>
    <col min="19" max="21" width="9.109375" style="21"/>
    <col min="22" max="22" width="11.109375" style="21" bestFit="1" customWidth="1"/>
    <col min="23" max="16384" width="9.109375" style="21"/>
  </cols>
  <sheetData>
    <row r="1" spans="1:19" s="50" customFormat="1" ht="22.8" x14ac:dyDescent="0.4">
      <c r="A1" s="509" t="s">
        <v>43</v>
      </c>
      <c r="B1" s="509"/>
      <c r="C1" s="510" t="s">
        <v>183</v>
      </c>
      <c r="D1" s="510"/>
      <c r="E1" s="510"/>
      <c r="F1" s="510"/>
      <c r="G1" s="510"/>
      <c r="H1" s="510"/>
      <c r="I1" s="510"/>
      <c r="N1" s="68"/>
      <c r="Q1" s="272"/>
      <c r="R1" s="267"/>
    </row>
    <row r="2" spans="1:19" x14ac:dyDescent="0.25">
      <c r="C2" s="21"/>
      <c r="K2" s="66"/>
      <c r="N2" s="69"/>
      <c r="P2" s="21"/>
    </row>
    <row r="3" spans="1:19" ht="24.6" x14ac:dyDescent="0.4">
      <c r="A3" s="507" t="s">
        <v>0</v>
      </c>
      <c r="B3" s="508"/>
      <c r="C3" s="26" t="s">
        <v>19</v>
      </c>
      <c r="D3" s="27"/>
      <c r="E3" s="27"/>
      <c r="F3" s="27"/>
      <c r="G3" s="27"/>
      <c r="H3" s="22"/>
      <c r="I3" s="66"/>
      <c r="J3" s="66"/>
      <c r="K3" s="69"/>
      <c r="L3" s="66"/>
      <c r="M3" s="67"/>
      <c r="N3" s="69"/>
      <c r="O3" s="22"/>
      <c r="P3" s="21"/>
    </row>
    <row r="4" spans="1:19" ht="15.6" thickBot="1" x14ac:dyDescent="0.3">
      <c r="A4" s="22"/>
      <c r="B4" s="22"/>
      <c r="C4" s="22"/>
      <c r="D4" s="22"/>
      <c r="E4" s="22"/>
      <c r="F4" s="22"/>
      <c r="G4" s="22"/>
      <c r="H4" s="22"/>
      <c r="I4" s="66"/>
      <c r="J4" s="66"/>
      <c r="K4" s="69"/>
      <c r="L4" s="66"/>
      <c r="M4" s="67"/>
      <c r="N4" s="70"/>
      <c r="O4" s="22"/>
      <c r="P4" s="21"/>
    </row>
    <row r="5" spans="1:19" ht="15.6" thickBot="1" x14ac:dyDescent="0.3">
      <c r="A5" s="508" t="s">
        <v>1</v>
      </c>
      <c r="B5" s="513"/>
      <c r="C5" s="28">
        <v>129</v>
      </c>
      <c r="D5" s="22"/>
      <c r="E5" s="22"/>
      <c r="F5" s="22"/>
      <c r="G5" s="22"/>
      <c r="H5" s="22"/>
      <c r="I5" s="66"/>
      <c r="J5" s="66"/>
      <c r="K5" s="69"/>
      <c r="L5" s="66"/>
      <c r="M5" s="67"/>
      <c r="N5" s="70"/>
      <c r="O5" s="22"/>
      <c r="P5" s="21"/>
    </row>
    <row r="6" spans="1:19" ht="15.6" thickBot="1" x14ac:dyDescent="0.3">
      <c r="A6" s="508" t="s">
        <v>2</v>
      </c>
      <c r="B6" s="508"/>
      <c r="C6" s="29">
        <v>150</v>
      </c>
      <c r="D6" s="23" t="s">
        <v>3</v>
      </c>
      <c r="E6" s="514">
        <f>SUM(C5*C6)</f>
        <v>19350</v>
      </c>
      <c r="F6" s="515"/>
      <c r="G6" s="22"/>
      <c r="H6" s="22"/>
      <c r="I6" s="234"/>
      <c r="J6" s="234"/>
      <c r="K6" s="235"/>
      <c r="L6" s="234"/>
      <c r="M6" s="234"/>
      <c r="N6" s="235"/>
      <c r="O6" s="236"/>
      <c r="P6" s="237"/>
      <c r="Q6" s="214"/>
      <c r="R6" s="210"/>
      <c r="S6" s="205"/>
    </row>
    <row r="7" spans="1:19" ht="15.6" thickBot="1" x14ac:dyDescent="0.3">
      <c r="A7" s="73"/>
      <c r="B7" s="73"/>
      <c r="C7" s="31"/>
      <c r="D7" s="23"/>
      <c r="E7" s="32"/>
      <c r="F7" s="33"/>
      <c r="G7" s="22"/>
      <c r="H7" s="22"/>
      <c r="I7" s="234"/>
      <c r="J7" s="234"/>
      <c r="K7" s="235"/>
      <c r="L7" s="234"/>
      <c r="M7" s="234"/>
      <c r="N7" s="235"/>
      <c r="O7" s="236"/>
      <c r="P7" s="237"/>
      <c r="Q7" s="214"/>
      <c r="R7" s="210"/>
      <c r="S7" s="205"/>
    </row>
    <row r="8" spans="1:19" ht="15.6" thickBot="1" x14ac:dyDescent="0.3">
      <c r="A8" s="508" t="s">
        <v>4</v>
      </c>
      <c r="B8" s="513"/>
      <c r="C8" s="34"/>
      <c r="D8" s="22"/>
      <c r="E8" s="518">
        <v>5000</v>
      </c>
      <c r="F8" s="515"/>
      <c r="G8" s="22"/>
      <c r="H8" s="22"/>
      <c r="I8" s="234"/>
      <c r="J8" s="234"/>
      <c r="K8" s="235"/>
      <c r="L8" s="234"/>
      <c r="M8" s="234"/>
      <c r="N8" s="235"/>
      <c r="O8" s="236"/>
      <c r="P8" s="237"/>
      <c r="Q8" s="214"/>
      <c r="R8" s="210"/>
      <c r="S8" s="205"/>
    </row>
    <row r="9" spans="1:19" ht="15.6" thickBot="1" x14ac:dyDescent="0.3">
      <c r="A9" s="73"/>
      <c r="B9" s="74"/>
      <c r="C9" s="34"/>
      <c r="D9" s="22"/>
      <c r="E9" s="33"/>
      <c r="F9" s="33"/>
      <c r="G9" s="22"/>
      <c r="H9" s="22"/>
      <c r="I9" s="234"/>
      <c r="J9" s="234"/>
      <c r="K9" s="235"/>
      <c r="L9" s="234"/>
      <c r="M9" s="234"/>
      <c r="N9" s="235"/>
      <c r="O9" s="236"/>
      <c r="P9" s="237"/>
      <c r="Q9" s="214"/>
      <c r="R9" s="210"/>
      <c r="S9" s="205"/>
    </row>
    <row r="10" spans="1:19" ht="15.6" thickBot="1" x14ac:dyDescent="0.3">
      <c r="A10" s="508" t="s">
        <v>5</v>
      </c>
      <c r="B10" s="513"/>
      <c r="C10" s="22"/>
      <c r="D10" s="22"/>
      <c r="E10" s="518">
        <f>E6+E8</f>
        <v>24350</v>
      </c>
      <c r="F10" s="515"/>
      <c r="G10" s="22"/>
      <c r="H10" s="22"/>
      <c r="I10" s="234"/>
      <c r="J10" s="234"/>
      <c r="K10" s="235"/>
      <c r="L10" s="234"/>
      <c r="M10" s="234"/>
      <c r="N10" s="235"/>
      <c r="O10" s="236"/>
      <c r="P10" s="237"/>
      <c r="Q10" s="214"/>
      <c r="R10" s="210"/>
      <c r="S10" s="205"/>
    </row>
    <row r="11" spans="1:19" ht="15.6" thickBot="1" x14ac:dyDescent="0.3">
      <c r="A11" s="73"/>
      <c r="B11" s="22"/>
      <c r="C11" s="22"/>
      <c r="D11" s="22"/>
      <c r="E11" s="22"/>
      <c r="F11" s="22"/>
      <c r="G11" s="22"/>
      <c r="H11" s="22"/>
      <c r="I11" s="234"/>
      <c r="J11" s="234"/>
      <c r="K11" s="235"/>
      <c r="L11" s="234"/>
      <c r="M11" s="234"/>
      <c r="N11" s="235"/>
      <c r="O11" s="236"/>
      <c r="P11" s="237"/>
      <c r="Q11" s="214"/>
      <c r="R11" s="210"/>
      <c r="S11" s="205"/>
    </row>
    <row r="12" spans="1:19" ht="15.6" thickBot="1" x14ac:dyDescent="0.3">
      <c r="A12" s="508" t="s">
        <v>6</v>
      </c>
      <c r="B12" s="513"/>
      <c r="C12" s="34">
        <v>0.06</v>
      </c>
      <c r="D12" s="22"/>
      <c r="E12" s="514">
        <f>E10*0.06</f>
        <v>1461</v>
      </c>
      <c r="F12" s="521"/>
      <c r="G12" s="22"/>
      <c r="H12" s="22"/>
      <c r="I12" s="234"/>
      <c r="J12" s="234"/>
      <c r="K12" s="235"/>
      <c r="L12" s="234"/>
      <c r="M12" s="234"/>
      <c r="N12" s="235"/>
      <c r="O12" s="236"/>
      <c r="P12" s="237"/>
      <c r="Q12" s="214"/>
      <c r="R12" s="210"/>
      <c r="S12" s="205"/>
    </row>
    <row r="13" spans="1:19" ht="15.6" thickBot="1" x14ac:dyDescent="0.3">
      <c r="A13" s="73"/>
      <c r="B13" s="22"/>
      <c r="C13" s="22"/>
      <c r="D13" s="22"/>
      <c r="E13" s="36"/>
      <c r="F13" s="36"/>
      <c r="G13" s="22"/>
      <c r="H13" s="22"/>
      <c r="I13" s="234"/>
      <c r="J13" s="234"/>
      <c r="K13" s="235"/>
      <c r="L13" s="234"/>
      <c r="M13" s="234"/>
      <c r="N13" s="235"/>
      <c r="O13" s="236"/>
      <c r="P13" s="237"/>
      <c r="Q13" s="214"/>
      <c r="R13" s="210"/>
      <c r="S13" s="205"/>
    </row>
    <row r="14" spans="1:19" ht="15.6" thickBot="1" x14ac:dyDescent="0.3">
      <c r="A14" s="508" t="s">
        <v>7</v>
      </c>
      <c r="B14" s="513"/>
      <c r="C14" s="22"/>
      <c r="D14" s="22"/>
      <c r="E14" s="518">
        <f>E10-E12</f>
        <v>22889</v>
      </c>
      <c r="F14" s="515"/>
      <c r="G14" s="22"/>
      <c r="H14" s="22"/>
      <c r="I14" s="234"/>
      <c r="J14" s="234"/>
      <c r="K14" s="234"/>
      <c r="L14" s="234"/>
      <c r="M14" s="234"/>
      <c r="N14" s="235"/>
      <c r="O14" s="236"/>
      <c r="P14" s="237"/>
      <c r="Q14" s="214"/>
      <c r="R14" s="210"/>
      <c r="S14" s="205"/>
    </row>
    <row r="15" spans="1:19" ht="15" x14ac:dyDescent="0.25">
      <c r="A15" s="73"/>
      <c r="B15" s="22"/>
      <c r="C15" s="22"/>
      <c r="D15" s="22"/>
      <c r="E15" s="22"/>
      <c r="F15" s="22"/>
      <c r="G15" s="22"/>
      <c r="H15" s="22"/>
      <c r="I15" s="236"/>
      <c r="J15" s="236"/>
      <c r="K15" s="236"/>
      <c r="L15" s="236"/>
      <c r="M15" s="236"/>
      <c r="N15" s="235"/>
      <c r="O15" s="236"/>
      <c r="P15" s="237"/>
      <c r="Q15" s="214"/>
      <c r="R15" s="210"/>
      <c r="S15" s="205"/>
    </row>
    <row r="16" spans="1:19" ht="15" x14ac:dyDescent="0.25">
      <c r="A16" s="73"/>
      <c r="B16" s="73"/>
      <c r="C16" s="73"/>
      <c r="D16" s="73"/>
      <c r="E16" s="73"/>
      <c r="F16" s="73"/>
      <c r="G16" s="73"/>
      <c r="H16" s="73"/>
      <c r="I16" s="236"/>
      <c r="J16" s="236"/>
      <c r="K16" s="236"/>
      <c r="L16" s="236"/>
      <c r="M16" s="236"/>
      <c r="N16" s="236"/>
      <c r="O16" s="236"/>
      <c r="P16" s="237"/>
      <c r="Q16" s="214"/>
      <c r="R16" s="210"/>
      <c r="S16" s="205"/>
    </row>
    <row r="17" spans="1:19" ht="15" x14ac:dyDescent="0.25">
      <c r="A17" s="37" t="s">
        <v>45</v>
      </c>
      <c r="B17" s="22"/>
      <c r="C17" s="22"/>
      <c r="D17" s="22"/>
      <c r="E17" s="22"/>
      <c r="F17" s="37" t="s">
        <v>8</v>
      </c>
      <c r="G17" s="22"/>
      <c r="H17" s="22"/>
      <c r="I17" s="236"/>
      <c r="J17" s="236"/>
      <c r="K17" s="236" t="s">
        <v>9</v>
      </c>
      <c r="L17" s="236"/>
      <c r="M17" s="236"/>
      <c r="N17" s="236"/>
      <c r="O17" s="236"/>
      <c r="P17" s="237"/>
      <c r="Q17" s="214"/>
      <c r="R17" s="210"/>
      <c r="S17" s="205"/>
    </row>
    <row r="18" spans="1:19" s="455" customFormat="1" ht="17.399999999999999" x14ac:dyDescent="0.3">
      <c r="B18" s="455">
        <f>E14*0.4</f>
        <v>9155.6</v>
      </c>
      <c r="G18" s="455">
        <f>E14*0.2</f>
        <v>4577.8</v>
      </c>
      <c r="I18" s="221"/>
      <c r="J18" s="221"/>
      <c r="K18" s="221"/>
      <c r="L18" s="221">
        <f>E14*0.4</f>
        <v>9155.6</v>
      </c>
      <c r="M18" s="221"/>
      <c r="N18" s="221"/>
      <c r="O18" s="221"/>
      <c r="P18" s="221">
        <f>SUM(A18:M18)</f>
        <v>22889</v>
      </c>
      <c r="Q18" s="456"/>
      <c r="R18" s="457"/>
      <c r="S18" s="458"/>
    </row>
    <row r="19" spans="1:19" ht="15" x14ac:dyDescent="0.25">
      <c r="A19" s="22"/>
      <c r="B19" s="22"/>
      <c r="C19" s="22"/>
      <c r="D19" s="22"/>
      <c r="E19" s="22"/>
      <c r="F19" s="22"/>
      <c r="G19" s="22"/>
      <c r="H19" s="22"/>
      <c r="I19" s="236"/>
      <c r="J19" s="236"/>
      <c r="K19" s="236"/>
      <c r="L19" s="236"/>
      <c r="M19" s="236"/>
      <c r="N19" s="236"/>
      <c r="O19" s="236"/>
      <c r="P19" s="237"/>
      <c r="Q19" s="214"/>
      <c r="R19" s="210"/>
      <c r="S19" s="205"/>
    </row>
    <row r="20" spans="1:19" s="57" customFormat="1" ht="30" x14ac:dyDescent="0.25">
      <c r="A20" s="24" t="s">
        <v>10</v>
      </c>
      <c r="B20" s="24" t="s">
        <v>11</v>
      </c>
      <c r="C20" s="24" t="s">
        <v>12</v>
      </c>
      <c r="D20" s="25" t="s">
        <v>13</v>
      </c>
      <c r="E20" s="24" t="s">
        <v>14</v>
      </c>
      <c r="F20" s="24" t="s">
        <v>10</v>
      </c>
      <c r="G20" s="24" t="s">
        <v>11</v>
      </c>
      <c r="H20" s="24" t="s">
        <v>12</v>
      </c>
      <c r="I20" s="239" t="s">
        <v>13</v>
      </c>
      <c r="J20" s="240" t="s">
        <v>14</v>
      </c>
      <c r="K20" s="240" t="s">
        <v>10</v>
      </c>
      <c r="L20" s="240" t="s">
        <v>11</v>
      </c>
      <c r="M20" s="240" t="s">
        <v>12</v>
      </c>
      <c r="N20" s="239" t="s">
        <v>13</v>
      </c>
      <c r="O20" s="240" t="s">
        <v>14</v>
      </c>
      <c r="P20" s="241"/>
      <c r="Q20" s="273"/>
      <c r="R20" s="211"/>
      <c r="S20" s="205"/>
    </row>
    <row r="21" spans="1:19" s="38" customFormat="1" ht="22.8" x14ac:dyDescent="0.4">
      <c r="A21" s="80">
        <v>1</v>
      </c>
      <c r="B21" s="494" t="s">
        <v>216</v>
      </c>
      <c r="C21" s="487">
        <v>4.34</v>
      </c>
      <c r="D21" s="194">
        <f>B18*0.23</f>
        <v>2105.788</v>
      </c>
      <c r="E21" s="82"/>
      <c r="F21" s="80">
        <v>1</v>
      </c>
      <c r="G21" s="59" t="s">
        <v>216</v>
      </c>
      <c r="H21" s="90">
        <v>5.28</v>
      </c>
      <c r="I21" s="194">
        <f>G18*0.29</f>
        <v>1327.5619999999999</v>
      </c>
      <c r="J21" s="242"/>
      <c r="K21" s="276">
        <v>1</v>
      </c>
      <c r="L21" s="243" t="s">
        <v>216</v>
      </c>
      <c r="M21" s="439">
        <v>9.7100000000000009</v>
      </c>
      <c r="N21" s="194">
        <f>L18*0.23</f>
        <v>2105.788</v>
      </c>
      <c r="O21" s="244"/>
      <c r="P21" s="245"/>
      <c r="Q21" s="274"/>
      <c r="R21" s="212"/>
      <c r="S21" s="205"/>
    </row>
    <row r="22" spans="1:19" s="38" customFormat="1" ht="22.8" x14ac:dyDescent="0.4">
      <c r="A22" s="72">
        <v>2</v>
      </c>
      <c r="B22" s="494" t="s">
        <v>217</v>
      </c>
      <c r="C22" s="487">
        <v>4.43</v>
      </c>
      <c r="D22" s="95">
        <f>B18*0.2</f>
        <v>1831.1200000000001</v>
      </c>
      <c r="E22" s="85"/>
      <c r="F22" s="72">
        <v>2</v>
      </c>
      <c r="G22" s="61" t="s">
        <v>272</v>
      </c>
      <c r="H22" s="92">
        <v>5.34</v>
      </c>
      <c r="I22" s="95">
        <f>G18*0.24</f>
        <v>1098.672</v>
      </c>
      <c r="J22" s="246"/>
      <c r="K22" s="86">
        <v>2</v>
      </c>
      <c r="L22" s="247" t="s">
        <v>272</v>
      </c>
      <c r="M22" s="440">
        <v>10.76</v>
      </c>
      <c r="N22" s="95">
        <f>L18*0.2</f>
        <v>1831.1200000000001</v>
      </c>
      <c r="O22" s="248"/>
      <c r="P22" s="245"/>
      <c r="Q22" s="274"/>
      <c r="R22" s="212"/>
      <c r="S22" s="205"/>
    </row>
    <row r="23" spans="1:19" s="38" customFormat="1" ht="22.8" x14ac:dyDescent="0.4">
      <c r="A23" s="72">
        <v>3</v>
      </c>
      <c r="B23" s="494" t="s">
        <v>218</v>
      </c>
      <c r="C23" s="487">
        <v>5.2</v>
      </c>
      <c r="D23" s="95">
        <f>B18*0.17</f>
        <v>1556.4520000000002</v>
      </c>
      <c r="E23" s="85"/>
      <c r="F23" s="72">
        <v>3</v>
      </c>
      <c r="G23" s="61" t="s">
        <v>273</v>
      </c>
      <c r="H23" s="92">
        <v>5.59</v>
      </c>
      <c r="I23" s="95">
        <f>G18*0.19</f>
        <v>869.78200000000004</v>
      </c>
      <c r="J23" s="246"/>
      <c r="K23" s="86">
        <v>3</v>
      </c>
      <c r="L23" s="247" t="s">
        <v>273</v>
      </c>
      <c r="M23" s="440">
        <v>11</v>
      </c>
      <c r="N23" s="95">
        <f>L18*0.17</f>
        <v>1556.4520000000002</v>
      </c>
      <c r="O23" s="248"/>
      <c r="P23" s="245"/>
      <c r="Q23" s="274"/>
      <c r="R23" s="212"/>
      <c r="S23" s="205"/>
    </row>
    <row r="24" spans="1:19" s="38" customFormat="1" ht="22.8" x14ac:dyDescent="0.4">
      <c r="A24" s="72">
        <v>4</v>
      </c>
      <c r="B24" s="494" t="s">
        <v>219</v>
      </c>
      <c r="C24" s="487">
        <v>5.22</v>
      </c>
      <c r="D24" s="95">
        <f>B18*0.14</f>
        <v>1281.7840000000001</v>
      </c>
      <c r="E24" s="85"/>
      <c r="F24" s="72">
        <v>4</v>
      </c>
      <c r="G24" s="61" t="s">
        <v>274</v>
      </c>
      <c r="H24" s="92">
        <v>6.22</v>
      </c>
      <c r="I24" s="95">
        <f>G18*0.14</f>
        <v>640.89200000000005</v>
      </c>
      <c r="J24" s="246"/>
      <c r="K24" s="86">
        <v>4</v>
      </c>
      <c r="L24" s="247" t="s">
        <v>274</v>
      </c>
      <c r="M24" s="440">
        <v>11.72</v>
      </c>
      <c r="N24" s="95">
        <f>L18*0.14</f>
        <v>1281.7840000000001</v>
      </c>
      <c r="O24" s="248"/>
      <c r="P24" s="245"/>
      <c r="Q24" s="274"/>
      <c r="R24" s="212"/>
      <c r="S24" s="205"/>
    </row>
    <row r="25" spans="1:19" s="38" customFormat="1" ht="22.8" x14ac:dyDescent="0.4">
      <c r="A25" s="72">
        <v>5</v>
      </c>
      <c r="B25" s="494" t="s">
        <v>220</v>
      </c>
      <c r="C25" s="487">
        <v>5.41</v>
      </c>
      <c r="D25" s="95">
        <f>B18*0.11</f>
        <v>1007.1160000000001</v>
      </c>
      <c r="E25" s="105"/>
      <c r="F25" s="72">
        <v>5</v>
      </c>
      <c r="G25" s="61" t="s">
        <v>275</v>
      </c>
      <c r="H25" s="92">
        <v>6.44</v>
      </c>
      <c r="I25" s="95">
        <f>G18*0.09</f>
        <v>412.00200000000001</v>
      </c>
      <c r="J25" s="246"/>
      <c r="K25" s="86">
        <v>5</v>
      </c>
      <c r="L25" s="247" t="s">
        <v>275</v>
      </c>
      <c r="M25" s="440">
        <v>12.17</v>
      </c>
      <c r="N25" s="95">
        <f>L18*0.11</f>
        <v>1007.1160000000001</v>
      </c>
      <c r="O25" s="248"/>
      <c r="P25" s="245"/>
      <c r="Q25" s="274"/>
      <c r="R25" s="212"/>
      <c r="S25" s="205"/>
    </row>
    <row r="26" spans="1:19" s="38" customFormat="1" ht="22.8" x14ac:dyDescent="0.4">
      <c r="A26" s="72">
        <v>6</v>
      </c>
      <c r="B26" s="494" t="s">
        <v>221</v>
      </c>
      <c r="C26" s="487">
        <v>5.42</v>
      </c>
      <c r="D26" s="95">
        <f>B18*0.08</f>
        <v>732.44800000000009</v>
      </c>
      <c r="E26" s="107"/>
      <c r="F26" s="72">
        <v>6</v>
      </c>
      <c r="G26" s="61" t="s">
        <v>276</v>
      </c>
      <c r="H26" s="92">
        <v>15.65</v>
      </c>
      <c r="I26" s="95">
        <f>G18*0.05</f>
        <v>228.89000000000001</v>
      </c>
      <c r="J26" s="246"/>
      <c r="K26" s="86">
        <v>6</v>
      </c>
      <c r="L26" s="247" t="s">
        <v>276</v>
      </c>
      <c r="M26" s="440">
        <v>21.12</v>
      </c>
      <c r="N26" s="95">
        <f>L18*0.08</f>
        <v>732.44800000000009</v>
      </c>
      <c r="O26" s="248"/>
      <c r="P26" s="245"/>
      <c r="Q26" s="274"/>
      <c r="R26" s="212"/>
      <c r="S26" s="205"/>
    </row>
    <row r="27" spans="1:19" s="38" customFormat="1" ht="22.8" x14ac:dyDescent="0.4">
      <c r="A27" s="72">
        <v>7</v>
      </c>
      <c r="B27" s="494" t="s">
        <v>222</v>
      </c>
      <c r="C27" s="487">
        <v>5.47</v>
      </c>
      <c r="D27" s="95">
        <f>B18*0.05</f>
        <v>457.78000000000003</v>
      </c>
      <c r="E27" s="93"/>
      <c r="F27" s="72">
        <v>7</v>
      </c>
      <c r="G27" s="61"/>
      <c r="H27" s="92"/>
      <c r="I27" s="95"/>
      <c r="J27" s="246"/>
      <c r="K27" s="86">
        <v>7</v>
      </c>
      <c r="L27" s="247" t="s">
        <v>216</v>
      </c>
      <c r="M27" s="440" t="s">
        <v>278</v>
      </c>
      <c r="N27" s="95">
        <f>L18*0.05</f>
        <v>457.78000000000003</v>
      </c>
      <c r="O27" s="248"/>
      <c r="P27" s="245"/>
      <c r="Q27" s="274"/>
      <c r="R27" s="212"/>
      <c r="S27" s="205"/>
    </row>
    <row r="28" spans="1:19" s="38" customFormat="1" ht="22.8" x14ac:dyDescent="0.4">
      <c r="A28" s="72">
        <v>8</v>
      </c>
      <c r="B28" s="494" t="s">
        <v>223</v>
      </c>
      <c r="C28" s="487">
        <v>5.5</v>
      </c>
      <c r="D28" s="95">
        <f>B18*0.02</f>
        <v>183.11200000000002</v>
      </c>
      <c r="E28" s="85"/>
      <c r="F28" s="72">
        <v>8</v>
      </c>
      <c r="G28" s="61"/>
      <c r="H28" s="92"/>
      <c r="I28" s="95"/>
      <c r="J28" s="246"/>
      <c r="K28" s="86">
        <v>8</v>
      </c>
      <c r="L28" s="247" t="s">
        <v>277</v>
      </c>
      <c r="M28" s="440" t="s">
        <v>279</v>
      </c>
      <c r="N28" s="95">
        <f>L18*0.02</f>
        <v>183.11200000000002</v>
      </c>
      <c r="O28" s="248"/>
      <c r="P28" s="245"/>
      <c r="Q28" s="274"/>
      <c r="R28" s="212"/>
      <c r="S28" s="205"/>
    </row>
    <row r="29" spans="1:19" s="38" customFormat="1" ht="22.8" x14ac:dyDescent="0.4">
      <c r="A29" s="72">
        <v>9</v>
      </c>
      <c r="B29" s="61"/>
      <c r="C29" s="61"/>
      <c r="D29" s="95"/>
      <c r="E29" s="85"/>
      <c r="F29" s="72">
        <v>9</v>
      </c>
      <c r="G29" s="96"/>
      <c r="H29" s="449"/>
      <c r="I29" s="451"/>
      <c r="J29" s="246"/>
      <c r="K29" s="86">
        <v>9</v>
      </c>
      <c r="L29" s="247"/>
      <c r="M29" s="247"/>
      <c r="N29" s="197"/>
      <c r="O29" s="248"/>
      <c r="P29" s="245"/>
      <c r="Q29" s="274"/>
      <c r="R29" s="212"/>
      <c r="S29" s="205"/>
    </row>
    <row r="30" spans="1:19" s="38" customFormat="1" ht="22.8" x14ac:dyDescent="0.4">
      <c r="A30" s="72">
        <v>10</v>
      </c>
      <c r="B30" s="61"/>
      <c r="C30" s="61"/>
      <c r="D30" s="195"/>
      <c r="E30" s="85"/>
      <c r="F30" s="72">
        <v>10</v>
      </c>
      <c r="G30" s="98"/>
      <c r="H30" s="108"/>
      <c r="I30" s="451"/>
      <c r="J30" s="246"/>
      <c r="K30" s="86">
        <v>10</v>
      </c>
      <c r="L30" s="450"/>
      <c r="M30" s="450"/>
      <c r="N30" s="198"/>
      <c r="O30" s="246"/>
      <c r="P30" s="245"/>
      <c r="Q30" s="274"/>
      <c r="R30" s="212"/>
      <c r="S30" s="205"/>
    </row>
    <row r="31" spans="1:19" s="38" customFormat="1" ht="22.8" x14ac:dyDescent="0.4">
      <c r="A31" s="72">
        <v>11</v>
      </c>
      <c r="B31" s="64"/>
      <c r="C31" s="64"/>
      <c r="D31" s="109"/>
      <c r="E31" s="85"/>
      <c r="F31" s="72">
        <v>11</v>
      </c>
      <c r="G31" s="97"/>
      <c r="H31" s="97"/>
      <c r="I31" s="198"/>
      <c r="J31" s="246"/>
      <c r="K31" s="86">
        <v>11</v>
      </c>
      <c r="L31" s="249"/>
      <c r="M31" s="249"/>
      <c r="N31" s="198"/>
      <c r="O31" s="246"/>
      <c r="P31" s="245"/>
      <c r="Q31" s="274"/>
      <c r="R31" s="212"/>
      <c r="S31" s="205"/>
    </row>
    <row r="32" spans="1:19" s="38" customFormat="1" ht="22.8" x14ac:dyDescent="0.4">
      <c r="A32" s="72">
        <v>12</v>
      </c>
      <c r="B32" s="64"/>
      <c r="C32" s="64"/>
      <c r="D32" s="65"/>
      <c r="E32" s="85"/>
      <c r="F32" s="72">
        <v>12</v>
      </c>
      <c r="G32" s="97"/>
      <c r="H32" s="97"/>
      <c r="I32" s="198"/>
      <c r="J32" s="246"/>
      <c r="K32" s="86">
        <v>12</v>
      </c>
      <c r="L32" s="249"/>
      <c r="M32" s="249"/>
      <c r="N32" s="198"/>
      <c r="O32" s="246"/>
      <c r="P32" s="245"/>
      <c r="Q32" s="274"/>
      <c r="R32" s="212"/>
      <c r="S32" s="205"/>
    </row>
    <row r="33" spans="1:20" s="458" customFormat="1" ht="15" x14ac:dyDescent="0.25">
      <c r="D33" s="458">
        <f>SUM(D21:D32)</f>
        <v>9155.6</v>
      </c>
      <c r="F33" s="460"/>
      <c r="I33" s="447">
        <f>SUM(I21:I32)</f>
        <v>4577.8000000000011</v>
      </c>
      <c r="J33" s="447"/>
      <c r="K33" s="447"/>
      <c r="L33" s="447"/>
      <c r="M33" s="447"/>
      <c r="N33" s="447">
        <f>SUM(N21:N32)</f>
        <v>9155.6</v>
      </c>
      <c r="O33" s="447"/>
      <c r="P33" s="447">
        <f>SUM(D33:O33)</f>
        <v>22889</v>
      </c>
      <c r="Q33" s="238"/>
      <c r="R33" s="461"/>
    </row>
    <row r="34" spans="1:20" s="75" customFormat="1" ht="12.75" customHeight="1" x14ac:dyDescent="0.25">
      <c r="C34" s="41"/>
      <c r="D34" s="40"/>
      <c r="I34" s="237"/>
      <c r="J34" s="237"/>
      <c r="K34" s="237"/>
      <c r="L34" s="237"/>
      <c r="M34" s="237"/>
      <c r="N34" s="237"/>
      <c r="O34" s="237"/>
      <c r="P34" s="250"/>
      <c r="Q34" s="275"/>
      <c r="R34" s="206"/>
      <c r="S34" s="205"/>
      <c r="T34" s="42"/>
    </row>
    <row r="35" spans="1:20" s="75" customFormat="1" ht="12.75" customHeight="1" x14ac:dyDescent="0.25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37"/>
      <c r="Q35" s="275"/>
      <c r="R35" s="206"/>
      <c r="S35" s="205"/>
    </row>
    <row r="36" spans="1:20" s="75" customFormat="1" ht="12.75" customHeight="1" x14ac:dyDescent="0.25">
      <c r="A36" s="519" t="s">
        <v>105</v>
      </c>
      <c r="B36" s="519"/>
      <c r="C36" s="519"/>
      <c r="D36" s="519"/>
      <c r="E36" s="519"/>
      <c r="F36" s="519"/>
      <c r="G36" s="519"/>
      <c r="H36" s="519"/>
      <c r="I36" s="520"/>
      <c r="J36" s="520"/>
      <c r="K36" s="520"/>
      <c r="L36" s="520"/>
      <c r="M36" s="520"/>
      <c r="N36" s="520"/>
      <c r="O36" s="520"/>
      <c r="P36" s="237"/>
      <c r="Q36" s="275"/>
      <c r="R36" s="213"/>
      <c r="S36" s="205"/>
    </row>
    <row r="37" spans="1:20" s="75" customFormat="1" ht="12.75" customHeight="1" x14ac:dyDescent="0.25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37"/>
      <c r="Q37" s="275"/>
      <c r="R37" s="213"/>
      <c r="S37" s="205"/>
    </row>
    <row r="38" spans="1:20" s="75" customFormat="1" ht="12.75" customHeight="1" x14ac:dyDescent="0.25">
      <c r="A38" s="516" t="s">
        <v>106</v>
      </c>
      <c r="B38" s="516"/>
      <c r="C38" s="516"/>
      <c r="D38" s="516"/>
      <c r="E38" s="516"/>
      <c r="F38" s="516"/>
      <c r="G38" s="516"/>
      <c r="H38" s="516"/>
      <c r="I38" s="517"/>
      <c r="J38" s="517"/>
      <c r="K38" s="517"/>
      <c r="L38" s="517"/>
      <c r="M38" s="517"/>
      <c r="N38" s="517"/>
      <c r="O38" s="517"/>
      <c r="P38" s="237"/>
      <c r="Q38" s="275"/>
      <c r="R38" s="213"/>
      <c r="S38" s="205"/>
    </row>
    <row r="39" spans="1:20" s="75" customFormat="1" ht="12.75" customHeight="1" x14ac:dyDescent="0.25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37"/>
      <c r="Q39" s="275"/>
      <c r="R39" s="213"/>
      <c r="S39" s="205"/>
    </row>
    <row r="40" spans="1:20" ht="22.8" x14ac:dyDescent="0.4">
      <c r="A40" s="44"/>
      <c r="B40" s="45"/>
      <c r="I40" s="237"/>
      <c r="J40" s="237"/>
      <c r="K40" s="237"/>
      <c r="L40" s="237"/>
      <c r="M40" s="237"/>
      <c r="N40" s="237"/>
      <c r="O40" s="237"/>
      <c r="P40" s="237"/>
      <c r="Q40" s="274"/>
      <c r="R40" s="210"/>
      <c r="S40" s="205"/>
    </row>
    <row r="41" spans="1:20" ht="22.8" x14ac:dyDescent="0.4">
      <c r="A41" s="44"/>
      <c r="B41" s="45"/>
      <c r="I41" s="237"/>
      <c r="J41" s="237"/>
      <c r="K41" s="237"/>
      <c r="L41" s="237"/>
      <c r="M41" s="237"/>
      <c r="N41" s="237"/>
      <c r="O41" s="237"/>
      <c r="P41" s="237"/>
      <c r="Q41" s="274"/>
      <c r="R41" s="210"/>
      <c r="S41" s="205"/>
    </row>
    <row r="42" spans="1:20" ht="22.8" x14ac:dyDescent="0.4">
      <c r="A42" s="45"/>
      <c r="B42" s="45"/>
      <c r="I42" s="237"/>
      <c r="J42" s="237"/>
      <c r="K42" s="237"/>
      <c r="L42" s="237"/>
      <c r="M42" s="237"/>
      <c r="N42" s="237"/>
      <c r="O42" s="237"/>
      <c r="P42" s="237"/>
      <c r="Q42" s="274"/>
      <c r="R42" s="210"/>
      <c r="S42" s="205"/>
    </row>
    <row r="43" spans="1:20" ht="22.8" x14ac:dyDescent="0.4">
      <c r="A43" s="44"/>
      <c r="B43" s="45"/>
      <c r="I43" s="237"/>
      <c r="J43" s="237"/>
      <c r="K43" s="237"/>
      <c r="L43" s="237"/>
      <c r="M43" s="237"/>
      <c r="N43" s="237"/>
      <c r="O43" s="237"/>
      <c r="P43" s="237"/>
      <c r="Q43" s="274"/>
      <c r="R43" s="210"/>
      <c r="S43" s="205"/>
    </row>
    <row r="44" spans="1:20" x14ac:dyDescent="0.25">
      <c r="I44" s="237"/>
      <c r="J44" s="237"/>
      <c r="K44" s="237"/>
      <c r="L44" s="237"/>
      <c r="M44" s="237"/>
      <c r="N44" s="237"/>
      <c r="O44" s="237"/>
      <c r="P44" s="237"/>
      <c r="Q44" s="214"/>
      <c r="R44" s="210"/>
      <c r="S44" s="205"/>
    </row>
    <row r="45" spans="1:20" x14ac:dyDescent="0.25">
      <c r="I45" s="237"/>
      <c r="J45" s="237"/>
      <c r="K45" s="237"/>
      <c r="L45" s="237"/>
      <c r="M45" s="237"/>
      <c r="N45" s="237"/>
      <c r="O45" s="237"/>
      <c r="P45" s="237"/>
      <c r="Q45" s="214"/>
      <c r="R45" s="210"/>
      <c r="S45" s="205"/>
    </row>
    <row r="46" spans="1:20" x14ac:dyDescent="0.25">
      <c r="I46" s="237"/>
      <c r="J46" s="237"/>
      <c r="K46" s="237"/>
      <c r="L46" s="237"/>
      <c r="M46" s="237"/>
      <c r="N46" s="237"/>
      <c r="O46" s="237"/>
      <c r="P46" s="237"/>
      <c r="Q46" s="214"/>
      <c r="R46" s="210"/>
      <c r="S46" s="205"/>
    </row>
    <row r="47" spans="1:20" x14ac:dyDescent="0.25">
      <c r="I47" s="237"/>
      <c r="J47" s="237"/>
      <c r="K47" s="237"/>
      <c r="L47" s="237"/>
      <c r="M47" s="237"/>
      <c r="N47" s="237"/>
      <c r="O47" s="237"/>
      <c r="P47" s="237"/>
      <c r="Q47" s="214"/>
      <c r="R47" s="210"/>
      <c r="S47" s="205"/>
    </row>
    <row r="48" spans="1:20" x14ac:dyDescent="0.25">
      <c r="I48" s="237"/>
      <c r="J48" s="237"/>
      <c r="K48" s="237"/>
      <c r="L48" s="237"/>
      <c r="M48" s="237"/>
      <c r="N48" s="237"/>
      <c r="O48" s="237"/>
      <c r="P48" s="237"/>
      <c r="Q48" s="214"/>
      <c r="R48" s="210"/>
      <c r="S48" s="205"/>
    </row>
    <row r="49" spans="9:19" x14ac:dyDescent="0.25">
      <c r="I49" s="237"/>
      <c r="J49" s="237"/>
      <c r="K49" s="237"/>
      <c r="L49" s="237"/>
      <c r="M49" s="237"/>
      <c r="N49" s="237"/>
      <c r="O49" s="237"/>
      <c r="P49" s="237"/>
      <c r="Q49" s="214"/>
      <c r="R49" s="210"/>
      <c r="S49" s="205"/>
    </row>
    <row r="50" spans="9:19" x14ac:dyDescent="0.25">
      <c r="I50" s="237"/>
      <c r="J50" s="237"/>
      <c r="K50" s="237"/>
      <c r="L50" s="237"/>
      <c r="M50" s="237"/>
      <c r="N50" s="237"/>
      <c r="O50" s="237"/>
      <c r="P50" s="237"/>
      <c r="Q50" s="214"/>
      <c r="R50" s="210"/>
      <c r="S50" s="205"/>
    </row>
    <row r="51" spans="9:19" x14ac:dyDescent="0.25">
      <c r="I51" s="238"/>
      <c r="J51" s="238"/>
      <c r="K51" s="238"/>
      <c r="L51" s="238"/>
      <c r="M51" s="238"/>
      <c r="N51" s="238"/>
      <c r="O51" s="238"/>
      <c r="P51" s="238"/>
      <c r="Q51" s="214"/>
    </row>
  </sheetData>
  <mergeCells count="19">
    <mergeCell ref="A1:B1"/>
    <mergeCell ref="C1:I1"/>
    <mergeCell ref="A3:B3"/>
    <mergeCell ref="A5:B5"/>
    <mergeCell ref="A6:B6"/>
    <mergeCell ref="E6:F6"/>
    <mergeCell ref="A8:B8"/>
    <mergeCell ref="E8:F8"/>
    <mergeCell ref="A10:B10"/>
    <mergeCell ref="E10:F10"/>
    <mergeCell ref="A12:B12"/>
    <mergeCell ref="E12:F12"/>
    <mergeCell ref="A39:O39"/>
    <mergeCell ref="A14:B14"/>
    <mergeCell ref="E14:F14"/>
    <mergeCell ref="A35:O35"/>
    <mergeCell ref="A36:O36"/>
    <mergeCell ref="A37:O37"/>
    <mergeCell ref="A38:O38"/>
  </mergeCells>
  <printOptions horizontalCentered="1"/>
  <pageMargins left="0.12" right="0.12" top="0.25" bottom="0.25" header="0.5" footer="0.5"/>
  <pageSetup scale="72" orientation="landscape" r:id="rId1"/>
  <headerFooter scaleWithDoc="0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51"/>
  <sheetViews>
    <sheetView view="pageBreakPreview" topLeftCell="A16" zoomScale="80" zoomScaleNormal="100" zoomScaleSheetLayoutView="80" workbookViewId="0">
      <selection activeCell="M21" sqref="M21:M28"/>
    </sheetView>
  </sheetViews>
  <sheetFormatPr defaultColWidth="9.109375" defaultRowHeight="13.2" x14ac:dyDescent="0.25"/>
  <cols>
    <col min="1" max="1" width="6" style="21" customWidth="1"/>
    <col min="2" max="2" width="23.6640625" style="21" customWidth="1"/>
    <col min="3" max="3" width="9.33203125" style="46" customWidth="1"/>
    <col min="4" max="4" width="14.44140625" style="21" bestFit="1" customWidth="1"/>
    <col min="5" max="5" width="9.5546875" style="21" customWidth="1"/>
    <col min="6" max="6" width="6" style="21" customWidth="1"/>
    <col min="7" max="7" width="23.6640625" style="21" customWidth="1"/>
    <col min="8" max="8" width="9.33203125" style="21" customWidth="1"/>
    <col min="9" max="9" width="12" style="21" bestFit="1" customWidth="1"/>
    <col min="10" max="10" width="9.5546875" style="21" customWidth="1"/>
    <col min="11" max="11" width="6" style="21" customWidth="1"/>
    <col min="12" max="12" width="23.6640625" style="21" customWidth="1"/>
    <col min="13" max="13" width="9.33203125" style="21" customWidth="1"/>
    <col min="14" max="14" width="12.33203125" style="21" bestFit="1" customWidth="1"/>
    <col min="15" max="15" width="9.5546875" style="21" customWidth="1"/>
    <col min="16" max="16" width="15.6640625" style="47" bestFit="1" customWidth="1"/>
    <col min="17" max="17" width="9.109375" style="47"/>
    <col min="18" max="18" width="9.109375" style="46"/>
    <col min="19" max="21" width="9.109375" style="21"/>
    <col min="22" max="22" width="11.109375" style="21" bestFit="1" customWidth="1"/>
    <col min="23" max="16384" width="9.109375" style="21"/>
  </cols>
  <sheetData>
    <row r="1" spans="1:19" s="50" customFormat="1" ht="22.8" x14ac:dyDescent="0.4">
      <c r="A1" s="509" t="s">
        <v>43</v>
      </c>
      <c r="B1" s="509"/>
      <c r="C1" s="510" t="s">
        <v>183</v>
      </c>
      <c r="D1" s="510"/>
      <c r="E1" s="510"/>
      <c r="F1" s="510"/>
      <c r="G1" s="510"/>
      <c r="H1" s="510"/>
      <c r="I1" s="510"/>
      <c r="N1" s="68"/>
      <c r="Q1" s="272"/>
      <c r="R1" s="267"/>
    </row>
    <row r="2" spans="1:19" x14ac:dyDescent="0.25">
      <c r="C2" s="21"/>
      <c r="K2" s="66"/>
      <c r="N2" s="69"/>
      <c r="P2" s="21"/>
    </row>
    <row r="3" spans="1:19" ht="24.6" x14ac:dyDescent="0.4">
      <c r="A3" s="507" t="s">
        <v>0</v>
      </c>
      <c r="B3" s="508"/>
      <c r="C3" s="26" t="s">
        <v>44</v>
      </c>
      <c r="D3" s="27"/>
      <c r="E3" s="27"/>
      <c r="F3" s="27"/>
      <c r="G3" s="27"/>
      <c r="H3" s="22"/>
      <c r="I3" s="66"/>
      <c r="J3" s="66"/>
      <c r="K3" s="69"/>
      <c r="L3" s="66"/>
      <c r="M3" s="67"/>
      <c r="N3" s="69"/>
      <c r="O3" s="22"/>
      <c r="P3" s="21"/>
    </row>
    <row r="4" spans="1:19" ht="15.6" thickBot="1" x14ac:dyDescent="0.3">
      <c r="A4" s="22"/>
      <c r="B4" s="22"/>
      <c r="C4" s="22"/>
      <c r="D4" s="22"/>
      <c r="E4" s="22"/>
      <c r="F4" s="22"/>
      <c r="G4" s="22"/>
      <c r="H4" s="22"/>
      <c r="I4" s="66"/>
      <c r="J4" s="66"/>
      <c r="K4" s="69"/>
      <c r="L4" s="66"/>
      <c r="M4" s="67"/>
      <c r="N4" s="70"/>
      <c r="O4" s="22"/>
      <c r="P4" s="21"/>
    </row>
    <row r="5" spans="1:19" ht="15.6" thickBot="1" x14ac:dyDescent="0.3">
      <c r="A5" s="508" t="s">
        <v>1</v>
      </c>
      <c r="B5" s="513"/>
      <c r="C5" s="28">
        <v>129</v>
      </c>
      <c r="D5" s="22"/>
      <c r="E5" s="22"/>
      <c r="F5" s="22"/>
      <c r="G5" s="22"/>
      <c r="H5" s="22"/>
      <c r="I5" s="66"/>
      <c r="J5" s="66"/>
      <c r="K5" s="69"/>
      <c r="L5" s="66"/>
      <c r="M5" s="67"/>
      <c r="N5" s="70"/>
      <c r="O5" s="22"/>
      <c r="P5" s="21"/>
    </row>
    <row r="6" spans="1:19" ht="15.6" thickBot="1" x14ac:dyDescent="0.3">
      <c r="A6" s="508" t="s">
        <v>2</v>
      </c>
      <c r="B6" s="508"/>
      <c r="C6" s="29">
        <v>150</v>
      </c>
      <c r="D6" s="23" t="s">
        <v>3</v>
      </c>
      <c r="E6" s="514">
        <f>SUM(C5*C6)</f>
        <v>19350</v>
      </c>
      <c r="F6" s="515"/>
      <c r="G6" s="22"/>
      <c r="H6" s="22"/>
      <c r="I6" s="234"/>
      <c r="J6" s="234"/>
      <c r="K6" s="235"/>
      <c r="L6" s="234"/>
      <c r="M6" s="234"/>
      <c r="N6" s="235"/>
      <c r="O6" s="236"/>
      <c r="P6" s="237"/>
      <c r="Q6" s="214"/>
      <c r="R6" s="210"/>
      <c r="S6" s="205"/>
    </row>
    <row r="7" spans="1:19" ht="15.6" thickBot="1" x14ac:dyDescent="0.3">
      <c r="A7" s="73"/>
      <c r="B7" s="73"/>
      <c r="C7" s="31"/>
      <c r="D7" s="23"/>
      <c r="E7" s="32"/>
      <c r="F7" s="33"/>
      <c r="G7" s="22"/>
      <c r="H7" s="22"/>
      <c r="I7" s="234"/>
      <c r="J7" s="234"/>
      <c r="K7" s="235"/>
      <c r="L7" s="234"/>
      <c r="M7" s="234"/>
      <c r="N7" s="235"/>
      <c r="O7" s="236"/>
      <c r="P7" s="237"/>
      <c r="Q7" s="214"/>
      <c r="R7" s="210"/>
      <c r="S7" s="205"/>
    </row>
    <row r="8" spans="1:19" ht="15.6" thickBot="1" x14ac:dyDescent="0.3">
      <c r="A8" s="508" t="s">
        <v>4</v>
      </c>
      <c r="B8" s="513"/>
      <c r="C8" s="34"/>
      <c r="D8" s="22"/>
      <c r="E8" s="518">
        <v>5000</v>
      </c>
      <c r="F8" s="515"/>
      <c r="G8" s="22"/>
      <c r="H8" s="22"/>
      <c r="I8" s="234"/>
      <c r="J8" s="234"/>
      <c r="K8" s="235"/>
      <c r="L8" s="234"/>
      <c r="M8" s="234"/>
      <c r="N8" s="235"/>
      <c r="O8" s="236"/>
      <c r="P8" s="237"/>
      <c r="Q8" s="214"/>
      <c r="R8" s="210"/>
      <c r="S8" s="205"/>
    </row>
    <row r="9" spans="1:19" ht="15.6" thickBot="1" x14ac:dyDescent="0.3">
      <c r="A9" s="73"/>
      <c r="B9" s="74"/>
      <c r="C9" s="34"/>
      <c r="D9" s="22"/>
      <c r="E9" s="33"/>
      <c r="F9" s="33"/>
      <c r="G9" s="22"/>
      <c r="H9" s="22"/>
      <c r="I9" s="234"/>
      <c r="J9" s="234"/>
      <c r="K9" s="235"/>
      <c r="L9" s="234"/>
      <c r="M9" s="234"/>
      <c r="N9" s="235"/>
      <c r="O9" s="236"/>
      <c r="P9" s="237"/>
      <c r="Q9" s="214"/>
      <c r="R9" s="210"/>
      <c r="S9" s="205"/>
    </row>
    <row r="10" spans="1:19" ht="15.6" thickBot="1" x14ac:dyDescent="0.3">
      <c r="A10" s="508" t="s">
        <v>5</v>
      </c>
      <c r="B10" s="513"/>
      <c r="C10" s="22"/>
      <c r="D10" s="22"/>
      <c r="E10" s="518">
        <f>E6+E8</f>
        <v>24350</v>
      </c>
      <c r="F10" s="515"/>
      <c r="G10" s="22"/>
      <c r="H10" s="22"/>
      <c r="I10" s="234"/>
      <c r="J10" s="234"/>
      <c r="K10" s="235"/>
      <c r="L10" s="234"/>
      <c r="M10" s="234"/>
      <c r="N10" s="235"/>
      <c r="O10" s="236"/>
      <c r="P10" s="237"/>
      <c r="Q10" s="214"/>
      <c r="R10" s="210"/>
      <c r="S10" s="205"/>
    </row>
    <row r="11" spans="1:19" ht="15.6" thickBot="1" x14ac:dyDescent="0.3">
      <c r="A11" s="73"/>
      <c r="B11" s="22"/>
      <c r="C11" s="22"/>
      <c r="D11" s="22"/>
      <c r="E11" s="22"/>
      <c r="F11" s="22"/>
      <c r="G11" s="22"/>
      <c r="H11" s="22"/>
      <c r="I11" s="234"/>
      <c r="J11" s="234"/>
      <c r="K11" s="235"/>
      <c r="L11" s="234"/>
      <c r="M11" s="234"/>
      <c r="N11" s="235"/>
      <c r="O11" s="236"/>
      <c r="P11" s="237"/>
      <c r="Q11" s="214"/>
      <c r="R11" s="210"/>
      <c r="S11" s="205"/>
    </row>
    <row r="12" spans="1:19" ht="15.6" thickBot="1" x14ac:dyDescent="0.3">
      <c r="A12" s="508" t="s">
        <v>6</v>
      </c>
      <c r="B12" s="513"/>
      <c r="C12" s="34">
        <v>0.06</v>
      </c>
      <c r="D12" s="22"/>
      <c r="E12" s="514">
        <f>E10*0.06</f>
        <v>1461</v>
      </c>
      <c r="F12" s="521"/>
      <c r="G12" s="22"/>
      <c r="H12" s="22"/>
      <c r="I12" s="234"/>
      <c r="J12" s="234"/>
      <c r="K12" s="235"/>
      <c r="L12" s="234"/>
      <c r="M12" s="234"/>
      <c r="N12" s="235"/>
      <c r="O12" s="236"/>
      <c r="P12" s="237"/>
      <c r="Q12" s="214"/>
      <c r="R12" s="210"/>
      <c r="S12" s="205"/>
    </row>
    <row r="13" spans="1:19" ht="15.6" thickBot="1" x14ac:dyDescent="0.3">
      <c r="A13" s="73"/>
      <c r="B13" s="22"/>
      <c r="C13" s="22"/>
      <c r="D13" s="22"/>
      <c r="E13" s="36"/>
      <c r="F13" s="36"/>
      <c r="G13" s="22"/>
      <c r="H13" s="22"/>
      <c r="I13" s="234"/>
      <c r="J13" s="234"/>
      <c r="K13" s="235"/>
      <c r="L13" s="234"/>
      <c r="M13" s="234"/>
      <c r="N13" s="235"/>
      <c r="O13" s="236"/>
      <c r="P13" s="237"/>
      <c r="Q13" s="214"/>
      <c r="R13" s="210"/>
      <c r="S13" s="205"/>
    </row>
    <row r="14" spans="1:19" ht="15.6" thickBot="1" x14ac:dyDescent="0.3">
      <c r="A14" s="508" t="s">
        <v>7</v>
      </c>
      <c r="B14" s="513"/>
      <c r="C14" s="22"/>
      <c r="D14" s="22"/>
      <c r="E14" s="518">
        <f>E10-E12</f>
        <v>22889</v>
      </c>
      <c r="F14" s="515"/>
      <c r="G14" s="22"/>
      <c r="H14" s="22"/>
      <c r="I14" s="234"/>
      <c r="J14" s="234"/>
      <c r="K14" s="234"/>
      <c r="L14" s="234"/>
      <c r="M14" s="234"/>
      <c r="N14" s="235"/>
      <c r="O14" s="236"/>
      <c r="P14" s="237"/>
      <c r="Q14" s="214"/>
      <c r="R14" s="210"/>
      <c r="S14" s="205"/>
    </row>
    <row r="15" spans="1:19" ht="15" x14ac:dyDescent="0.25">
      <c r="A15" s="73"/>
      <c r="B15" s="22"/>
      <c r="C15" s="22"/>
      <c r="D15" s="22"/>
      <c r="E15" s="22"/>
      <c r="F15" s="22"/>
      <c r="G15" s="22"/>
      <c r="H15" s="22"/>
      <c r="I15" s="236"/>
      <c r="J15" s="236"/>
      <c r="K15" s="236"/>
      <c r="L15" s="236"/>
      <c r="M15" s="236"/>
      <c r="N15" s="235"/>
      <c r="O15" s="236"/>
      <c r="P15" s="237"/>
      <c r="Q15" s="214"/>
      <c r="R15" s="210"/>
      <c r="S15" s="205"/>
    </row>
    <row r="16" spans="1:19" ht="15" x14ac:dyDescent="0.25">
      <c r="A16" s="73"/>
      <c r="B16" s="73"/>
      <c r="C16" s="73"/>
      <c r="D16" s="73"/>
      <c r="E16" s="73"/>
      <c r="F16" s="73"/>
      <c r="G16" s="73"/>
      <c r="H16" s="73"/>
      <c r="I16" s="236"/>
      <c r="J16" s="236"/>
      <c r="K16" s="236"/>
      <c r="L16" s="236"/>
      <c r="M16" s="236"/>
      <c r="N16" s="236"/>
      <c r="O16" s="236"/>
      <c r="P16" s="237"/>
      <c r="Q16" s="214"/>
      <c r="R16" s="210"/>
      <c r="S16" s="205"/>
    </row>
    <row r="17" spans="1:19" ht="15" x14ac:dyDescent="0.25">
      <c r="A17" s="37" t="s">
        <v>45</v>
      </c>
      <c r="B17" s="22"/>
      <c r="C17" s="22"/>
      <c r="D17" s="22"/>
      <c r="E17" s="22"/>
      <c r="F17" s="37" t="s">
        <v>8</v>
      </c>
      <c r="G17" s="22"/>
      <c r="H17" s="22"/>
      <c r="I17" s="236"/>
      <c r="J17" s="236"/>
      <c r="K17" s="236" t="s">
        <v>9</v>
      </c>
      <c r="L17" s="236"/>
      <c r="M17" s="236"/>
      <c r="N17" s="236"/>
      <c r="O17" s="236"/>
      <c r="P17" s="237"/>
      <c r="Q17" s="214"/>
      <c r="R17" s="210"/>
      <c r="S17" s="205"/>
    </row>
    <row r="18" spans="1:19" s="455" customFormat="1" ht="17.399999999999999" x14ac:dyDescent="0.3">
      <c r="B18" s="455">
        <f>E14*0.4</f>
        <v>9155.6</v>
      </c>
      <c r="G18" s="455">
        <f>E14*0.2</f>
        <v>4577.8</v>
      </c>
      <c r="I18" s="221"/>
      <c r="J18" s="221"/>
      <c r="K18" s="221"/>
      <c r="L18" s="221">
        <f>E14*0.4</f>
        <v>9155.6</v>
      </c>
      <c r="M18" s="221"/>
      <c r="N18" s="221"/>
      <c r="O18" s="221"/>
      <c r="P18" s="221">
        <f>SUM(A18:M18)</f>
        <v>22889</v>
      </c>
      <c r="Q18" s="456"/>
      <c r="R18" s="457"/>
      <c r="S18" s="458"/>
    </row>
    <row r="19" spans="1:19" ht="15" x14ac:dyDescent="0.25">
      <c r="A19" s="22"/>
      <c r="B19" s="22"/>
      <c r="C19" s="22"/>
      <c r="D19" s="22"/>
      <c r="E19" s="22"/>
      <c r="F19" s="22"/>
      <c r="G19" s="22"/>
      <c r="H19" s="22"/>
      <c r="I19" s="236"/>
      <c r="J19" s="236"/>
      <c r="K19" s="236"/>
      <c r="L19" s="236"/>
      <c r="M19" s="236"/>
      <c r="N19" s="236"/>
      <c r="O19" s="236"/>
      <c r="P19" s="237"/>
      <c r="Q19" s="214"/>
      <c r="R19" s="210"/>
      <c r="S19" s="205"/>
    </row>
    <row r="20" spans="1:19" s="57" customFormat="1" ht="30" x14ac:dyDescent="0.25">
      <c r="A20" s="24" t="s">
        <v>10</v>
      </c>
      <c r="B20" s="24" t="s">
        <v>11</v>
      </c>
      <c r="C20" s="24" t="s">
        <v>12</v>
      </c>
      <c r="D20" s="25" t="s">
        <v>13</v>
      </c>
      <c r="E20" s="24" t="s">
        <v>14</v>
      </c>
      <c r="F20" s="24" t="s">
        <v>10</v>
      </c>
      <c r="G20" s="24" t="s">
        <v>11</v>
      </c>
      <c r="H20" s="24" t="s">
        <v>12</v>
      </c>
      <c r="I20" s="239" t="s">
        <v>13</v>
      </c>
      <c r="J20" s="240" t="s">
        <v>14</v>
      </c>
      <c r="K20" s="240" t="s">
        <v>10</v>
      </c>
      <c r="L20" s="240" t="s">
        <v>11</v>
      </c>
      <c r="M20" s="240" t="s">
        <v>12</v>
      </c>
      <c r="N20" s="239" t="s">
        <v>13</v>
      </c>
      <c r="O20" s="240" t="s">
        <v>14</v>
      </c>
      <c r="P20" s="241"/>
      <c r="Q20" s="273"/>
      <c r="R20" s="211"/>
      <c r="S20" s="205"/>
    </row>
    <row r="21" spans="1:19" s="38" customFormat="1" ht="22.8" x14ac:dyDescent="0.4">
      <c r="A21" s="80">
        <v>1</v>
      </c>
      <c r="B21" s="494" t="s">
        <v>224</v>
      </c>
      <c r="C21" s="487">
        <v>4.34</v>
      </c>
      <c r="D21" s="95">
        <f>B18*0.23</f>
        <v>2105.788</v>
      </c>
      <c r="E21" s="82"/>
      <c r="F21" s="80">
        <v>1</v>
      </c>
      <c r="G21" s="59" t="s">
        <v>225</v>
      </c>
      <c r="H21" s="90">
        <v>5.28</v>
      </c>
      <c r="I21" s="194">
        <f>G18*0.29</f>
        <v>1327.5619999999999</v>
      </c>
      <c r="J21" s="242"/>
      <c r="K21" s="276">
        <v>1</v>
      </c>
      <c r="L21" s="243" t="s">
        <v>225</v>
      </c>
      <c r="M21" s="439">
        <v>9.7100000000000009</v>
      </c>
      <c r="N21" s="194">
        <f>L18*0.23</f>
        <v>2105.788</v>
      </c>
      <c r="O21" s="244"/>
      <c r="P21" s="245"/>
      <c r="Q21" s="274"/>
      <c r="R21" s="212"/>
      <c r="S21" s="205"/>
    </row>
    <row r="22" spans="1:19" s="38" customFormat="1" ht="22.8" x14ac:dyDescent="0.4">
      <c r="A22" s="72">
        <v>2</v>
      </c>
      <c r="B22" s="494" t="s">
        <v>225</v>
      </c>
      <c r="C22" s="487">
        <v>4.43</v>
      </c>
      <c r="D22" s="95">
        <f>B18*0.2</f>
        <v>1831.1200000000001</v>
      </c>
      <c r="E22" s="85"/>
      <c r="F22" s="72">
        <v>2</v>
      </c>
      <c r="G22" s="61" t="s">
        <v>227</v>
      </c>
      <c r="H22" s="92">
        <v>5.34</v>
      </c>
      <c r="I22" s="95">
        <f>G18*0.24</f>
        <v>1098.672</v>
      </c>
      <c r="J22" s="246"/>
      <c r="K22" s="86">
        <v>2</v>
      </c>
      <c r="L22" s="247" t="s">
        <v>227</v>
      </c>
      <c r="M22" s="440">
        <v>10.76</v>
      </c>
      <c r="N22" s="95">
        <f>L18*0.2</f>
        <v>1831.1200000000001</v>
      </c>
      <c r="O22" s="248"/>
      <c r="P22" s="245"/>
      <c r="Q22" s="274"/>
      <c r="R22" s="212"/>
      <c r="S22" s="205"/>
    </row>
    <row r="23" spans="1:19" s="38" customFormat="1" ht="22.8" x14ac:dyDescent="0.4">
      <c r="A23" s="72">
        <v>3</v>
      </c>
      <c r="B23" s="494" t="s">
        <v>226</v>
      </c>
      <c r="C23" s="487">
        <v>5.2</v>
      </c>
      <c r="D23" s="95">
        <f>B18*0.17</f>
        <v>1556.4520000000002</v>
      </c>
      <c r="E23" s="85"/>
      <c r="F23" s="72">
        <v>3</v>
      </c>
      <c r="G23" s="61" t="s">
        <v>228</v>
      </c>
      <c r="H23" s="92">
        <v>5.59</v>
      </c>
      <c r="I23" s="95">
        <f>G18*0.19</f>
        <v>869.78200000000004</v>
      </c>
      <c r="J23" s="246"/>
      <c r="K23" s="86">
        <v>3</v>
      </c>
      <c r="L23" s="247" t="s">
        <v>281</v>
      </c>
      <c r="M23" s="440">
        <v>11</v>
      </c>
      <c r="N23" s="95">
        <f>L18*0.17</f>
        <v>1556.4520000000002</v>
      </c>
      <c r="O23" s="248"/>
      <c r="P23" s="245"/>
      <c r="Q23" s="274"/>
      <c r="R23" s="212"/>
      <c r="S23" s="205"/>
    </row>
    <row r="24" spans="1:19" s="38" customFormat="1" ht="22.8" x14ac:dyDescent="0.4">
      <c r="A24" s="72">
        <v>4</v>
      </c>
      <c r="B24" s="494" t="s">
        <v>227</v>
      </c>
      <c r="C24" s="487">
        <v>5.22</v>
      </c>
      <c r="D24" s="95">
        <f>B18*0.14</f>
        <v>1281.7840000000001</v>
      </c>
      <c r="E24" s="85"/>
      <c r="F24" s="72">
        <v>4</v>
      </c>
      <c r="G24" s="61" t="s">
        <v>229</v>
      </c>
      <c r="H24" s="92">
        <v>6.22</v>
      </c>
      <c r="I24" s="95">
        <f>G18*0.14</f>
        <v>640.89200000000005</v>
      </c>
      <c r="J24" s="246"/>
      <c r="K24" s="86">
        <v>4</v>
      </c>
      <c r="L24" s="247" t="s">
        <v>229</v>
      </c>
      <c r="M24" s="440">
        <v>11.72</v>
      </c>
      <c r="N24" s="95">
        <f>L18*0.14</f>
        <v>1281.7840000000001</v>
      </c>
      <c r="O24" s="248"/>
      <c r="P24" s="245"/>
      <c r="Q24" s="274"/>
      <c r="R24" s="212"/>
      <c r="S24" s="205"/>
    </row>
    <row r="25" spans="1:19" s="38" customFormat="1" ht="22.8" x14ac:dyDescent="0.4">
      <c r="A25" s="72">
        <v>5</v>
      </c>
      <c r="B25" s="494" t="s">
        <v>228</v>
      </c>
      <c r="C25" s="487">
        <v>5.41</v>
      </c>
      <c r="D25" s="95">
        <f>B18*0.11</f>
        <v>1007.1160000000001</v>
      </c>
      <c r="E25" s="105"/>
      <c r="F25" s="72">
        <v>5</v>
      </c>
      <c r="G25" s="61" t="s">
        <v>280</v>
      </c>
      <c r="H25" s="92">
        <v>6.44</v>
      </c>
      <c r="I25" s="95">
        <f>G18*0.09</f>
        <v>412.00200000000001</v>
      </c>
      <c r="J25" s="246"/>
      <c r="K25" s="86">
        <v>5</v>
      </c>
      <c r="L25" s="247" t="s">
        <v>280</v>
      </c>
      <c r="M25" s="440">
        <v>12.17</v>
      </c>
      <c r="N25" s="95">
        <f>L18*0.11</f>
        <v>1007.1160000000001</v>
      </c>
      <c r="O25" s="248"/>
      <c r="P25" s="245"/>
      <c r="Q25" s="274"/>
      <c r="R25" s="212"/>
      <c r="S25" s="205"/>
    </row>
    <row r="26" spans="1:19" s="38" customFormat="1" ht="22.8" x14ac:dyDescent="0.4">
      <c r="A26" s="72">
        <v>6</v>
      </c>
      <c r="B26" s="494" t="s">
        <v>227</v>
      </c>
      <c r="C26" s="487">
        <v>5.42</v>
      </c>
      <c r="D26" s="95">
        <f>B18*0.08</f>
        <v>732.44800000000009</v>
      </c>
      <c r="E26" s="107"/>
      <c r="F26" s="72">
        <v>6</v>
      </c>
      <c r="G26" s="61" t="s">
        <v>224</v>
      </c>
      <c r="H26" s="92">
        <v>15.65</v>
      </c>
      <c r="I26" s="95">
        <f>G18*0.05</f>
        <v>228.89000000000001</v>
      </c>
      <c r="J26" s="246"/>
      <c r="K26" s="86">
        <v>6</v>
      </c>
      <c r="L26" s="247" t="s">
        <v>224</v>
      </c>
      <c r="M26" s="440">
        <v>21.12</v>
      </c>
      <c r="N26" s="95">
        <f>L18*0.08</f>
        <v>732.44800000000009</v>
      </c>
      <c r="O26" s="248"/>
      <c r="P26" s="245"/>
      <c r="Q26" s="274"/>
      <c r="R26" s="212"/>
      <c r="S26" s="205"/>
    </row>
    <row r="27" spans="1:19" s="38" customFormat="1" ht="22.8" x14ac:dyDescent="0.4">
      <c r="A27" s="72">
        <v>7</v>
      </c>
      <c r="B27" s="494" t="s">
        <v>224</v>
      </c>
      <c r="C27" s="487">
        <v>5.47</v>
      </c>
      <c r="D27" s="95">
        <f>B18*0.05</f>
        <v>457.78000000000003</v>
      </c>
      <c r="E27" s="93"/>
      <c r="F27" s="72">
        <v>7</v>
      </c>
      <c r="G27" s="61"/>
      <c r="H27" s="92"/>
      <c r="I27" s="95"/>
      <c r="J27" s="246"/>
      <c r="K27" s="86">
        <v>7</v>
      </c>
      <c r="L27" s="247" t="s">
        <v>224</v>
      </c>
      <c r="M27" s="440" t="s">
        <v>278</v>
      </c>
      <c r="N27" s="95">
        <f>L18*0.05</f>
        <v>457.78000000000003</v>
      </c>
      <c r="O27" s="248"/>
      <c r="P27" s="245"/>
      <c r="Q27" s="274"/>
      <c r="R27" s="212"/>
      <c r="S27" s="205"/>
    </row>
    <row r="28" spans="1:19" s="38" customFormat="1" ht="22.8" x14ac:dyDescent="0.4">
      <c r="A28" s="72">
        <v>8</v>
      </c>
      <c r="B28" s="494" t="s">
        <v>229</v>
      </c>
      <c r="C28" s="487">
        <v>5.5</v>
      </c>
      <c r="D28" s="95">
        <f>B18*0.02</f>
        <v>183.11200000000002</v>
      </c>
      <c r="E28" s="85"/>
      <c r="F28" s="72">
        <v>8</v>
      </c>
      <c r="G28" s="61"/>
      <c r="H28" s="92"/>
      <c r="I28" s="95"/>
      <c r="J28" s="246"/>
      <c r="K28" s="86">
        <v>8</v>
      </c>
      <c r="L28" s="247" t="s">
        <v>226</v>
      </c>
      <c r="M28" s="440" t="s">
        <v>279</v>
      </c>
      <c r="N28" s="95">
        <f>L18*0.02</f>
        <v>183.11200000000002</v>
      </c>
      <c r="O28" s="248"/>
      <c r="P28" s="245"/>
      <c r="Q28" s="274"/>
      <c r="R28" s="212"/>
      <c r="S28" s="205"/>
    </row>
    <row r="29" spans="1:19" s="38" customFormat="1" ht="22.8" x14ac:dyDescent="0.4">
      <c r="A29" s="72">
        <v>9</v>
      </c>
      <c r="B29" s="61"/>
      <c r="C29" s="61"/>
      <c r="D29" s="95"/>
      <c r="E29" s="85"/>
      <c r="F29" s="72">
        <v>9</v>
      </c>
      <c r="G29" s="96"/>
      <c r="H29" s="449"/>
      <c r="I29" s="198"/>
      <c r="J29" s="246"/>
      <c r="K29" s="86">
        <v>9</v>
      </c>
      <c r="L29" s="247"/>
      <c r="M29" s="440"/>
      <c r="N29" s="197"/>
      <c r="O29" s="248"/>
      <c r="P29" s="245"/>
      <c r="Q29" s="274"/>
      <c r="R29" s="212"/>
      <c r="S29" s="205"/>
    </row>
    <row r="30" spans="1:19" s="38" customFormat="1" ht="22.8" x14ac:dyDescent="0.4">
      <c r="A30" s="72">
        <v>10</v>
      </c>
      <c r="B30" s="61"/>
      <c r="C30" s="61"/>
      <c r="D30" s="195"/>
      <c r="E30" s="85"/>
      <c r="F30" s="72">
        <v>10</v>
      </c>
      <c r="G30" s="98"/>
      <c r="H30" s="108"/>
      <c r="I30" s="198"/>
      <c r="J30" s="246"/>
      <c r="K30" s="86">
        <v>10</v>
      </c>
      <c r="L30" s="249"/>
      <c r="M30" s="444"/>
      <c r="N30" s="198"/>
      <c r="O30" s="246"/>
      <c r="P30" s="245"/>
      <c r="Q30" s="274"/>
      <c r="R30" s="212"/>
      <c r="S30" s="205"/>
    </row>
    <row r="31" spans="1:19" s="38" customFormat="1" ht="22.8" x14ac:dyDescent="0.4">
      <c r="A31" s="72">
        <v>11</v>
      </c>
      <c r="B31" s="64"/>
      <c r="C31" s="64"/>
      <c r="D31" s="109"/>
      <c r="E31" s="85"/>
      <c r="F31" s="72">
        <v>11</v>
      </c>
      <c r="G31" s="97"/>
      <c r="H31" s="97"/>
      <c r="I31" s="198"/>
      <c r="J31" s="246"/>
      <c r="K31" s="86">
        <v>11</v>
      </c>
      <c r="L31" s="249"/>
      <c r="M31" s="249"/>
      <c r="N31" s="198"/>
      <c r="O31" s="246"/>
      <c r="P31" s="245"/>
      <c r="Q31" s="274"/>
      <c r="R31" s="212"/>
      <c r="S31" s="205"/>
    </row>
    <row r="32" spans="1:19" s="38" customFormat="1" ht="22.8" x14ac:dyDescent="0.4">
      <c r="A32" s="72">
        <v>12</v>
      </c>
      <c r="B32" s="64"/>
      <c r="C32" s="64"/>
      <c r="D32" s="65"/>
      <c r="E32" s="85"/>
      <c r="F32" s="72">
        <v>12</v>
      </c>
      <c r="G32" s="97"/>
      <c r="H32" s="97"/>
      <c r="I32" s="198"/>
      <c r="J32" s="246"/>
      <c r="K32" s="86">
        <v>12</v>
      </c>
      <c r="L32" s="249"/>
      <c r="M32" s="249"/>
      <c r="N32" s="198"/>
      <c r="O32" s="246"/>
      <c r="P32" s="245"/>
      <c r="Q32" s="274"/>
      <c r="R32" s="212"/>
      <c r="S32" s="205"/>
    </row>
    <row r="33" spans="1:20" s="458" customFormat="1" ht="15" x14ac:dyDescent="0.25">
      <c r="D33" s="458">
        <f>SUM(D21:D32)</f>
        <v>9155.6</v>
      </c>
      <c r="F33" s="460"/>
      <c r="I33" s="447">
        <f>SUM(I21:I32)</f>
        <v>4577.8000000000011</v>
      </c>
      <c r="J33" s="447"/>
      <c r="K33" s="447"/>
      <c r="L33" s="447"/>
      <c r="M33" s="447"/>
      <c r="N33" s="447">
        <f>SUM(N21:N32)</f>
        <v>9155.6</v>
      </c>
      <c r="O33" s="447"/>
      <c r="P33" s="447">
        <f>SUM(D33:O33)</f>
        <v>22889</v>
      </c>
      <c r="Q33" s="238"/>
      <c r="R33" s="461"/>
    </row>
    <row r="34" spans="1:20" s="75" customFormat="1" ht="12.75" customHeight="1" x14ac:dyDescent="0.25">
      <c r="C34" s="41"/>
      <c r="D34" s="40"/>
      <c r="I34" s="237"/>
      <c r="J34" s="237"/>
      <c r="K34" s="237"/>
      <c r="L34" s="237"/>
      <c r="M34" s="237"/>
      <c r="N34" s="237"/>
      <c r="O34" s="237"/>
      <c r="P34" s="250"/>
      <c r="Q34" s="275"/>
      <c r="R34" s="206"/>
      <c r="S34" s="205"/>
      <c r="T34" s="42"/>
    </row>
    <row r="35" spans="1:20" s="75" customFormat="1" ht="12.75" customHeight="1" x14ac:dyDescent="0.25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37"/>
      <c r="Q35" s="275"/>
      <c r="R35" s="206"/>
      <c r="S35" s="205"/>
    </row>
    <row r="36" spans="1:20" s="75" customFormat="1" ht="12.75" customHeight="1" x14ac:dyDescent="0.25">
      <c r="A36" s="519" t="s">
        <v>105</v>
      </c>
      <c r="B36" s="519"/>
      <c r="C36" s="519"/>
      <c r="D36" s="519"/>
      <c r="E36" s="519"/>
      <c r="F36" s="519"/>
      <c r="G36" s="519"/>
      <c r="H36" s="519"/>
      <c r="I36" s="520"/>
      <c r="J36" s="520"/>
      <c r="K36" s="520"/>
      <c r="L36" s="520"/>
      <c r="M36" s="520"/>
      <c r="N36" s="520"/>
      <c r="O36" s="520"/>
      <c r="P36" s="237"/>
      <c r="Q36" s="275"/>
      <c r="R36" s="213"/>
      <c r="S36" s="205"/>
    </row>
    <row r="37" spans="1:20" s="75" customFormat="1" ht="12.75" customHeight="1" x14ac:dyDescent="0.25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37"/>
      <c r="Q37" s="275"/>
      <c r="R37" s="213"/>
      <c r="S37" s="205"/>
    </row>
    <row r="38" spans="1:20" s="75" customFormat="1" ht="12.75" customHeight="1" x14ac:dyDescent="0.25">
      <c r="A38" s="516" t="s">
        <v>106</v>
      </c>
      <c r="B38" s="516"/>
      <c r="C38" s="516"/>
      <c r="D38" s="516"/>
      <c r="E38" s="516"/>
      <c r="F38" s="516"/>
      <c r="G38" s="516"/>
      <c r="H38" s="516"/>
      <c r="I38" s="517"/>
      <c r="J38" s="517"/>
      <c r="K38" s="517"/>
      <c r="L38" s="517"/>
      <c r="M38" s="517"/>
      <c r="N38" s="517"/>
      <c r="O38" s="517"/>
      <c r="P38" s="237"/>
      <c r="Q38" s="275"/>
      <c r="R38" s="213"/>
      <c r="S38" s="205"/>
    </row>
    <row r="39" spans="1:20" s="75" customFormat="1" ht="12.75" customHeight="1" x14ac:dyDescent="0.25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37"/>
      <c r="Q39" s="275"/>
      <c r="R39" s="213"/>
      <c r="S39" s="205"/>
    </row>
    <row r="40" spans="1:20" ht="22.8" x14ac:dyDescent="0.4">
      <c r="A40" s="44"/>
      <c r="B40" s="45"/>
      <c r="I40" s="237"/>
      <c r="J40" s="237"/>
      <c r="K40" s="237"/>
      <c r="L40" s="237"/>
      <c r="M40" s="237"/>
      <c r="N40" s="237"/>
      <c r="O40" s="237"/>
      <c r="P40" s="237"/>
      <c r="Q40" s="274"/>
      <c r="R40" s="210"/>
      <c r="S40" s="205"/>
    </row>
    <row r="41" spans="1:20" ht="22.8" x14ac:dyDescent="0.4">
      <c r="A41" s="44"/>
      <c r="B41" s="45"/>
      <c r="I41" s="237"/>
      <c r="J41" s="237"/>
      <c r="K41" s="237"/>
      <c r="L41" s="237"/>
      <c r="M41" s="237"/>
      <c r="N41" s="237"/>
      <c r="O41" s="237"/>
      <c r="P41" s="237"/>
      <c r="Q41" s="274"/>
      <c r="R41" s="210"/>
      <c r="S41" s="205"/>
    </row>
    <row r="42" spans="1:20" ht="22.8" x14ac:dyDescent="0.4">
      <c r="A42" s="45"/>
      <c r="B42" s="45"/>
      <c r="I42" s="237"/>
      <c r="J42" s="237"/>
      <c r="K42" s="237"/>
      <c r="L42" s="237"/>
      <c r="M42" s="237"/>
      <c r="N42" s="237"/>
      <c r="O42" s="237"/>
      <c r="P42" s="237"/>
      <c r="Q42" s="274"/>
      <c r="R42" s="210"/>
      <c r="S42" s="205"/>
    </row>
    <row r="43" spans="1:20" ht="22.8" x14ac:dyDescent="0.4">
      <c r="A43" s="44"/>
      <c r="B43" s="45"/>
      <c r="I43" s="237"/>
      <c r="J43" s="237"/>
      <c r="K43" s="237"/>
      <c r="L43" s="237"/>
      <c r="M43" s="237"/>
      <c r="N43" s="237"/>
      <c r="O43" s="237"/>
      <c r="P43" s="237"/>
      <c r="Q43" s="274"/>
      <c r="R43" s="210"/>
      <c r="S43" s="205"/>
    </row>
    <row r="44" spans="1:20" x14ac:dyDescent="0.25">
      <c r="I44" s="237"/>
      <c r="J44" s="237"/>
      <c r="K44" s="237"/>
      <c r="L44" s="237"/>
      <c r="M44" s="237"/>
      <c r="N44" s="237"/>
      <c r="O44" s="237"/>
      <c r="P44" s="237"/>
      <c r="Q44" s="214"/>
      <c r="R44" s="210"/>
      <c r="S44" s="205"/>
    </row>
    <row r="45" spans="1:20" x14ac:dyDescent="0.25">
      <c r="I45" s="237"/>
      <c r="J45" s="237"/>
      <c r="K45" s="237"/>
      <c r="L45" s="237"/>
      <c r="M45" s="237"/>
      <c r="N45" s="237"/>
      <c r="O45" s="237"/>
      <c r="P45" s="237"/>
      <c r="Q45" s="214"/>
      <c r="R45" s="210"/>
      <c r="S45" s="205"/>
    </row>
    <row r="46" spans="1:20" x14ac:dyDescent="0.25">
      <c r="I46" s="237"/>
      <c r="J46" s="237"/>
      <c r="K46" s="237"/>
      <c r="L46" s="237"/>
      <c r="M46" s="237"/>
      <c r="N46" s="237"/>
      <c r="O46" s="237"/>
      <c r="P46" s="237"/>
      <c r="Q46" s="214"/>
      <c r="R46" s="210"/>
      <c r="S46" s="205"/>
    </row>
    <row r="47" spans="1:20" x14ac:dyDescent="0.25">
      <c r="I47" s="237"/>
      <c r="J47" s="237"/>
      <c r="K47" s="237"/>
      <c r="L47" s="237"/>
      <c r="M47" s="237"/>
      <c r="N47" s="237"/>
      <c r="O47" s="237"/>
      <c r="P47" s="237"/>
      <c r="Q47" s="214"/>
      <c r="R47" s="210"/>
      <c r="S47" s="205"/>
    </row>
    <row r="48" spans="1:20" x14ac:dyDescent="0.25">
      <c r="I48" s="237"/>
      <c r="J48" s="237"/>
      <c r="K48" s="237"/>
      <c r="L48" s="237"/>
      <c r="M48" s="237"/>
      <c r="N48" s="237"/>
      <c r="O48" s="237"/>
      <c r="P48" s="237"/>
      <c r="Q48" s="214"/>
      <c r="R48" s="210"/>
      <c r="S48" s="205"/>
    </row>
    <row r="49" spans="9:19" x14ac:dyDescent="0.25">
      <c r="I49" s="237"/>
      <c r="J49" s="237"/>
      <c r="K49" s="237"/>
      <c r="L49" s="237"/>
      <c r="M49" s="237"/>
      <c r="N49" s="237"/>
      <c r="O49" s="237"/>
      <c r="P49" s="237"/>
      <c r="Q49" s="214"/>
      <c r="R49" s="210"/>
      <c r="S49" s="205"/>
    </row>
    <row r="50" spans="9:19" x14ac:dyDescent="0.25">
      <c r="I50" s="237"/>
      <c r="J50" s="237"/>
      <c r="K50" s="237"/>
      <c r="L50" s="237"/>
      <c r="M50" s="237"/>
      <c r="N50" s="237"/>
      <c r="O50" s="237"/>
      <c r="P50" s="237"/>
      <c r="Q50" s="214"/>
      <c r="R50" s="210"/>
      <c r="S50" s="205"/>
    </row>
    <row r="51" spans="9:19" x14ac:dyDescent="0.25">
      <c r="I51" s="238"/>
      <c r="J51" s="238"/>
      <c r="K51" s="238"/>
      <c r="L51" s="238"/>
      <c r="M51" s="238"/>
      <c r="N51" s="238"/>
      <c r="O51" s="238"/>
      <c r="P51" s="238"/>
      <c r="Q51" s="214"/>
    </row>
  </sheetData>
  <mergeCells count="19">
    <mergeCell ref="A1:B1"/>
    <mergeCell ref="C1:I1"/>
    <mergeCell ref="A3:B3"/>
    <mergeCell ref="A5:B5"/>
    <mergeCell ref="A6:B6"/>
    <mergeCell ref="E6:F6"/>
    <mergeCell ref="A8:B8"/>
    <mergeCell ref="E8:F8"/>
    <mergeCell ref="A10:B10"/>
    <mergeCell ref="E10:F10"/>
    <mergeCell ref="A12:B12"/>
    <mergeCell ref="E12:F12"/>
    <mergeCell ref="A39:O39"/>
    <mergeCell ref="A14:B14"/>
    <mergeCell ref="E14:F14"/>
    <mergeCell ref="A35:O35"/>
    <mergeCell ref="A36:O36"/>
    <mergeCell ref="A37:O37"/>
    <mergeCell ref="A38:O38"/>
  </mergeCells>
  <printOptions horizontalCentered="1"/>
  <pageMargins left="0.12" right="0.12" top="0.25" bottom="0.25" header="0.5" footer="0.5"/>
  <pageSetup scale="75" orientation="landscape" r:id="rId1"/>
  <headerFooter scaleWithDoc="0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2"/>
  <sheetViews>
    <sheetView view="pageBreakPreview" topLeftCell="A10" zoomScale="70" zoomScaleNormal="100" zoomScaleSheetLayoutView="70" workbookViewId="0">
      <selection activeCell="K21" sqref="K21:N27"/>
    </sheetView>
  </sheetViews>
  <sheetFormatPr defaultColWidth="9.109375" defaultRowHeight="13.2" x14ac:dyDescent="0.25"/>
  <cols>
    <col min="1" max="1" width="6" style="21" customWidth="1"/>
    <col min="2" max="2" width="31" style="21" customWidth="1"/>
    <col min="3" max="3" width="9.33203125" style="21" customWidth="1"/>
    <col min="4" max="4" width="13.88671875" style="21" bestFit="1" customWidth="1"/>
    <col min="5" max="5" width="9.5546875" style="21" customWidth="1"/>
    <col min="6" max="6" width="6" style="21" customWidth="1"/>
    <col min="7" max="7" width="23.6640625" style="21" customWidth="1"/>
    <col min="8" max="8" width="9.33203125" style="21" customWidth="1"/>
    <col min="9" max="9" width="12" style="21" bestFit="1" customWidth="1"/>
    <col min="10" max="10" width="9.5546875" style="21" customWidth="1"/>
    <col min="11" max="11" width="6" style="21" customWidth="1"/>
    <col min="12" max="12" width="32.109375" style="21" customWidth="1"/>
    <col min="13" max="13" width="9.33203125" style="21" customWidth="1"/>
    <col min="14" max="14" width="12" style="21" bestFit="1" customWidth="1"/>
    <col min="15" max="15" width="9.5546875" style="21" customWidth="1"/>
    <col min="16" max="16" width="14.33203125" style="21" customWidth="1"/>
    <col min="17" max="17" width="9.109375" style="47"/>
    <col min="18" max="18" width="9.109375" style="46"/>
    <col min="19" max="16384" width="9.109375" style="21"/>
  </cols>
  <sheetData>
    <row r="1" spans="1:19" s="50" customFormat="1" ht="22.8" x14ac:dyDescent="0.4">
      <c r="A1" s="509" t="s">
        <v>43</v>
      </c>
      <c r="B1" s="509"/>
      <c r="C1" s="510" t="s">
        <v>183</v>
      </c>
      <c r="D1" s="510"/>
      <c r="E1" s="510"/>
      <c r="F1" s="510"/>
      <c r="G1" s="510"/>
      <c r="H1" s="510"/>
      <c r="I1" s="510"/>
      <c r="N1" s="68"/>
      <c r="Q1" s="272"/>
      <c r="R1" s="267"/>
    </row>
    <row r="2" spans="1:19" x14ac:dyDescent="0.25">
      <c r="K2" s="66"/>
      <c r="N2" s="69"/>
    </row>
    <row r="3" spans="1:19" ht="24.6" x14ac:dyDescent="0.4">
      <c r="A3" s="507" t="s">
        <v>0</v>
      </c>
      <c r="B3" s="508"/>
      <c r="C3" s="26" t="s">
        <v>17</v>
      </c>
      <c r="D3" s="27"/>
      <c r="E3" s="27"/>
      <c r="F3" s="27"/>
      <c r="G3" s="27"/>
      <c r="H3" s="22"/>
      <c r="I3" s="66"/>
      <c r="J3" s="66"/>
      <c r="K3" s="69"/>
      <c r="L3" s="66"/>
      <c r="M3" s="67"/>
      <c r="N3" s="69"/>
      <c r="O3" s="22"/>
    </row>
    <row r="4" spans="1:19" ht="15.6" thickBot="1" x14ac:dyDescent="0.3">
      <c r="A4" s="22"/>
      <c r="B4" s="22"/>
      <c r="C4" s="22"/>
      <c r="D4" s="22"/>
      <c r="E4" s="22"/>
      <c r="F4" s="22"/>
      <c r="G4" s="22"/>
      <c r="H4" s="22"/>
      <c r="I4" s="66"/>
      <c r="J4" s="66"/>
      <c r="K4" s="69"/>
      <c r="L4" s="66"/>
      <c r="M4" s="67"/>
      <c r="N4" s="70"/>
      <c r="O4" s="22"/>
    </row>
    <row r="5" spans="1:19" ht="15.6" thickBot="1" x14ac:dyDescent="0.3">
      <c r="A5" s="508" t="s">
        <v>1</v>
      </c>
      <c r="B5" s="513"/>
      <c r="C5" s="28">
        <v>43</v>
      </c>
      <c r="D5" s="22"/>
      <c r="E5" s="22"/>
      <c r="F5" s="22"/>
      <c r="G5" s="22"/>
      <c r="H5" s="22"/>
      <c r="I5" s="66"/>
      <c r="J5" s="66"/>
      <c r="K5" s="69"/>
      <c r="L5" s="66"/>
      <c r="M5" s="67"/>
      <c r="N5" s="70"/>
      <c r="O5" s="22"/>
    </row>
    <row r="6" spans="1:19" ht="15.6" thickBot="1" x14ac:dyDescent="0.3">
      <c r="A6" s="508" t="s">
        <v>2</v>
      </c>
      <c r="B6" s="508"/>
      <c r="C6" s="29">
        <v>150</v>
      </c>
      <c r="D6" s="23" t="s">
        <v>3</v>
      </c>
      <c r="E6" s="514">
        <f>SUM(C5*C6)</f>
        <v>6450</v>
      </c>
      <c r="F6" s="515"/>
      <c r="G6" s="22"/>
      <c r="H6" s="22"/>
      <c r="I6" s="234"/>
      <c r="J6" s="234"/>
      <c r="K6" s="235"/>
      <c r="L6" s="234"/>
      <c r="M6" s="234"/>
      <c r="N6" s="235"/>
      <c r="O6" s="236"/>
      <c r="P6" s="237"/>
      <c r="Q6" s="214"/>
      <c r="R6" s="210"/>
      <c r="S6" s="205"/>
    </row>
    <row r="7" spans="1:19" ht="15.6" thickBot="1" x14ac:dyDescent="0.3">
      <c r="A7" s="30"/>
      <c r="B7" s="30"/>
      <c r="C7" s="31">
        <f>A2*0.3</f>
        <v>0</v>
      </c>
      <c r="D7" s="23"/>
      <c r="E7" s="32"/>
      <c r="F7" s="33"/>
      <c r="G7" s="22"/>
      <c r="H7" s="22"/>
      <c r="I7" s="234"/>
      <c r="J7" s="234"/>
      <c r="K7" s="235"/>
      <c r="L7" s="234"/>
      <c r="M7" s="234"/>
      <c r="N7" s="235"/>
      <c r="O7" s="236"/>
      <c r="P7" s="237"/>
      <c r="Q7" s="214"/>
      <c r="R7" s="210"/>
      <c r="S7" s="205"/>
    </row>
    <row r="8" spans="1:19" ht="15.6" thickBot="1" x14ac:dyDescent="0.3">
      <c r="A8" s="508" t="s">
        <v>4</v>
      </c>
      <c r="B8" s="513"/>
      <c r="C8" s="34"/>
      <c r="D8" s="22"/>
      <c r="E8" s="518">
        <v>5000</v>
      </c>
      <c r="F8" s="515"/>
      <c r="G8" s="22"/>
      <c r="H8" s="22"/>
      <c r="I8" s="234"/>
      <c r="J8" s="234"/>
      <c r="K8" s="235"/>
      <c r="L8" s="234"/>
      <c r="M8" s="234"/>
      <c r="N8" s="235"/>
      <c r="O8" s="236"/>
      <c r="P8" s="237"/>
      <c r="Q8" s="214"/>
      <c r="R8" s="210"/>
      <c r="S8" s="205"/>
    </row>
    <row r="9" spans="1:19" ht="15.6" thickBot="1" x14ac:dyDescent="0.3">
      <c r="A9" s="30"/>
      <c r="B9" s="35"/>
      <c r="C9" s="34"/>
      <c r="D9" s="22"/>
      <c r="E9" s="33"/>
      <c r="F9" s="33"/>
      <c r="G9" s="22"/>
      <c r="H9" s="22"/>
      <c r="I9" s="234"/>
      <c r="J9" s="234"/>
      <c r="K9" s="235"/>
      <c r="L9" s="234"/>
      <c r="M9" s="234"/>
      <c r="N9" s="235"/>
      <c r="O9" s="236"/>
      <c r="P9" s="237"/>
      <c r="Q9" s="214"/>
      <c r="R9" s="210"/>
      <c r="S9" s="205"/>
    </row>
    <row r="10" spans="1:19" ht="15.6" thickBot="1" x14ac:dyDescent="0.3">
      <c r="A10" s="508" t="s">
        <v>5</v>
      </c>
      <c r="B10" s="513"/>
      <c r="C10" s="22"/>
      <c r="D10" s="22"/>
      <c r="E10" s="518">
        <f>E6+E8</f>
        <v>11450</v>
      </c>
      <c r="F10" s="515"/>
      <c r="G10" s="22"/>
      <c r="H10" s="22"/>
      <c r="I10" s="234"/>
      <c r="J10" s="234"/>
      <c r="K10" s="235"/>
      <c r="L10" s="234"/>
      <c r="M10" s="234"/>
      <c r="N10" s="235"/>
      <c r="O10" s="236"/>
      <c r="P10" s="237"/>
      <c r="Q10" s="214"/>
      <c r="R10" s="210"/>
      <c r="S10" s="205"/>
    </row>
    <row r="11" spans="1:19" ht="15.6" thickBot="1" x14ac:dyDescent="0.3">
      <c r="A11" s="30"/>
      <c r="B11" s="22"/>
      <c r="C11" s="22"/>
      <c r="D11" s="22"/>
      <c r="E11" s="22"/>
      <c r="F11" s="22"/>
      <c r="G11" s="22"/>
      <c r="H11" s="22"/>
      <c r="I11" s="234"/>
      <c r="J11" s="234"/>
      <c r="K11" s="235"/>
      <c r="L11" s="234"/>
      <c r="M11" s="234"/>
      <c r="N11" s="235"/>
      <c r="O11" s="236"/>
      <c r="P11" s="237"/>
      <c r="Q11" s="214"/>
      <c r="R11" s="210"/>
      <c r="S11" s="205"/>
    </row>
    <row r="12" spans="1:19" ht="15.6" thickBot="1" x14ac:dyDescent="0.3">
      <c r="A12" s="508" t="s">
        <v>6</v>
      </c>
      <c r="B12" s="513"/>
      <c r="C12" s="34">
        <v>0.06</v>
      </c>
      <c r="D12" s="22"/>
      <c r="E12" s="514">
        <f>E10*0.06</f>
        <v>687</v>
      </c>
      <c r="F12" s="521"/>
      <c r="G12" s="22"/>
      <c r="H12" s="22"/>
      <c r="I12" s="234"/>
      <c r="J12" s="234"/>
      <c r="K12" s="235"/>
      <c r="L12" s="234"/>
      <c r="M12" s="234"/>
      <c r="N12" s="235"/>
      <c r="O12" s="236"/>
      <c r="P12" s="237"/>
      <c r="Q12" s="214"/>
      <c r="R12" s="210"/>
      <c r="S12" s="205"/>
    </row>
    <row r="13" spans="1:19" ht="15.6" thickBot="1" x14ac:dyDescent="0.3">
      <c r="A13" s="30"/>
      <c r="B13" s="22"/>
      <c r="C13" s="22"/>
      <c r="D13" s="22"/>
      <c r="E13" s="36"/>
      <c r="F13" s="36"/>
      <c r="G13" s="22"/>
      <c r="H13" s="22"/>
      <c r="I13" s="234"/>
      <c r="J13" s="234"/>
      <c r="K13" s="235"/>
      <c r="L13" s="234"/>
      <c r="M13" s="234"/>
      <c r="N13" s="235"/>
      <c r="O13" s="236"/>
      <c r="P13" s="237"/>
      <c r="Q13" s="214"/>
      <c r="R13" s="210"/>
      <c r="S13" s="205"/>
    </row>
    <row r="14" spans="1:19" ht="15.6" thickBot="1" x14ac:dyDescent="0.3">
      <c r="A14" s="508" t="s">
        <v>7</v>
      </c>
      <c r="B14" s="513"/>
      <c r="C14" s="22"/>
      <c r="D14" s="22"/>
      <c r="E14" s="518">
        <f>E10-E12</f>
        <v>10763</v>
      </c>
      <c r="F14" s="515"/>
      <c r="G14" s="22"/>
      <c r="H14" s="22"/>
      <c r="I14" s="234"/>
      <c r="J14" s="234"/>
      <c r="K14" s="234"/>
      <c r="L14" s="234"/>
      <c r="M14" s="234"/>
      <c r="N14" s="235"/>
      <c r="O14" s="236"/>
      <c r="P14" s="237"/>
      <c r="Q14" s="214"/>
      <c r="R14" s="210"/>
      <c r="S14" s="205"/>
    </row>
    <row r="15" spans="1:19" ht="15" x14ac:dyDescent="0.25">
      <c r="A15" s="30"/>
      <c r="B15" s="22"/>
      <c r="C15" s="22"/>
      <c r="D15" s="22"/>
      <c r="E15" s="22"/>
      <c r="F15" s="22"/>
      <c r="G15" s="22"/>
      <c r="H15" s="22"/>
      <c r="I15" s="236"/>
      <c r="J15" s="236"/>
      <c r="K15" s="236"/>
      <c r="L15" s="236"/>
      <c r="M15" s="236"/>
      <c r="N15" s="235"/>
      <c r="O15" s="236"/>
      <c r="P15" s="237"/>
      <c r="Q15" s="214"/>
      <c r="R15" s="210"/>
      <c r="S15" s="205"/>
    </row>
    <row r="16" spans="1:19" ht="15" x14ac:dyDescent="0.25">
      <c r="A16" s="30"/>
      <c r="B16" s="30"/>
      <c r="C16" s="30"/>
      <c r="D16" s="30"/>
      <c r="E16" s="30"/>
      <c r="F16" s="30"/>
      <c r="G16" s="30"/>
      <c r="H16" s="30"/>
      <c r="I16" s="236"/>
      <c r="J16" s="236"/>
      <c r="K16" s="236"/>
      <c r="L16" s="236"/>
      <c r="M16" s="236"/>
      <c r="N16" s="236"/>
      <c r="O16" s="236"/>
      <c r="P16" s="237"/>
      <c r="Q16" s="214"/>
      <c r="R16" s="210"/>
      <c r="S16" s="205"/>
    </row>
    <row r="17" spans="1:19" ht="15" x14ac:dyDescent="0.25">
      <c r="A17" s="37" t="s">
        <v>45</v>
      </c>
      <c r="B17" s="22"/>
      <c r="C17" s="22"/>
      <c r="D17" s="22"/>
      <c r="E17" s="22"/>
      <c r="F17" s="37" t="s">
        <v>8</v>
      </c>
      <c r="G17" s="22"/>
      <c r="H17" s="22"/>
      <c r="I17" s="236"/>
      <c r="J17" s="236"/>
      <c r="K17" s="236" t="s">
        <v>9</v>
      </c>
      <c r="L17" s="236"/>
      <c r="M17" s="236"/>
      <c r="N17" s="236"/>
      <c r="O17" s="236"/>
      <c r="P17" s="237"/>
      <c r="Q17" s="214"/>
      <c r="R17" s="210"/>
      <c r="S17" s="205"/>
    </row>
    <row r="18" spans="1:19" s="455" customFormat="1" ht="17.399999999999999" x14ac:dyDescent="0.3">
      <c r="B18" s="455">
        <f>E14*0.4</f>
        <v>4305.2</v>
      </c>
      <c r="G18" s="455">
        <f>E14*0.2</f>
        <v>2152.6</v>
      </c>
      <c r="I18" s="221"/>
      <c r="J18" s="221"/>
      <c r="K18" s="221"/>
      <c r="L18" s="221">
        <f>E14*0.4</f>
        <v>4305.2</v>
      </c>
      <c r="M18" s="221"/>
      <c r="N18" s="221"/>
      <c r="O18" s="221"/>
      <c r="P18" s="221">
        <f>SUM(A18:M18)</f>
        <v>10763</v>
      </c>
      <c r="Q18" s="456"/>
      <c r="R18" s="457"/>
      <c r="S18" s="458"/>
    </row>
    <row r="19" spans="1:19" ht="15" x14ac:dyDescent="0.25">
      <c r="A19" s="22"/>
      <c r="B19" s="22"/>
      <c r="C19" s="22"/>
      <c r="D19" s="22"/>
      <c r="E19" s="22"/>
      <c r="F19" s="22"/>
      <c r="G19" s="22"/>
      <c r="H19" s="22"/>
      <c r="I19" s="236"/>
      <c r="J19" s="236"/>
      <c r="K19" s="236"/>
      <c r="L19" s="236"/>
      <c r="M19" s="236"/>
      <c r="N19" s="236"/>
      <c r="O19" s="236"/>
      <c r="P19" s="237"/>
      <c r="Q19" s="214"/>
      <c r="R19" s="210"/>
      <c r="S19" s="205"/>
    </row>
    <row r="20" spans="1:19" s="57" customFormat="1" ht="30" x14ac:dyDescent="0.25">
      <c r="A20" s="24" t="s">
        <v>10</v>
      </c>
      <c r="B20" s="24" t="s">
        <v>11</v>
      </c>
      <c r="C20" s="24" t="s">
        <v>38</v>
      </c>
      <c r="D20" s="25" t="s">
        <v>13</v>
      </c>
      <c r="E20" s="24" t="s">
        <v>14</v>
      </c>
      <c r="F20" s="24" t="s">
        <v>10</v>
      </c>
      <c r="G20" s="24" t="s">
        <v>11</v>
      </c>
      <c r="H20" s="24" t="s">
        <v>38</v>
      </c>
      <c r="I20" s="239" t="s">
        <v>13</v>
      </c>
      <c r="J20" s="240" t="s">
        <v>14</v>
      </c>
      <c r="K20" s="240" t="s">
        <v>10</v>
      </c>
      <c r="L20" s="240" t="s">
        <v>11</v>
      </c>
      <c r="M20" s="240" t="s">
        <v>38</v>
      </c>
      <c r="N20" s="239" t="s">
        <v>13</v>
      </c>
      <c r="O20" s="240" t="s">
        <v>14</v>
      </c>
      <c r="P20" s="241"/>
      <c r="Q20" s="273"/>
      <c r="R20" s="211"/>
      <c r="S20" s="205"/>
    </row>
    <row r="21" spans="1:19" s="38" customFormat="1" ht="31.2" x14ac:dyDescent="0.4">
      <c r="A21" s="80">
        <v>1</v>
      </c>
      <c r="B21" s="499" t="s">
        <v>238</v>
      </c>
      <c r="C21" s="498">
        <v>86</v>
      </c>
      <c r="D21" s="262">
        <f>B18*0.29</f>
        <v>1248.5079999999998</v>
      </c>
      <c r="E21" s="82"/>
      <c r="F21" s="102">
        <v>1</v>
      </c>
      <c r="G21" s="61" t="s">
        <v>284</v>
      </c>
      <c r="H21" s="62">
        <v>87</v>
      </c>
      <c r="I21" s="95">
        <f>G18*0.29</f>
        <v>624.25399999999991</v>
      </c>
      <c r="J21" s="256"/>
      <c r="K21" s="276">
        <v>1</v>
      </c>
      <c r="L21" s="499" t="s">
        <v>241</v>
      </c>
      <c r="M21" s="498">
        <v>166</v>
      </c>
      <c r="N21" s="95">
        <f>L18*0.29</f>
        <v>1248.5079999999998</v>
      </c>
      <c r="O21" s="256"/>
      <c r="P21" s="245"/>
      <c r="Q21" s="274"/>
      <c r="R21" s="212"/>
      <c r="S21" s="205"/>
    </row>
    <row r="22" spans="1:19" s="38" customFormat="1" ht="31.2" x14ac:dyDescent="0.4">
      <c r="A22" s="72">
        <v>2</v>
      </c>
      <c r="B22" s="499" t="s">
        <v>239</v>
      </c>
      <c r="C22" s="498">
        <v>80</v>
      </c>
      <c r="D22" s="262">
        <v>925.62</v>
      </c>
      <c r="E22" s="85"/>
      <c r="F22" s="103">
        <v>2</v>
      </c>
      <c r="G22" s="61" t="s">
        <v>285</v>
      </c>
      <c r="H22" s="62">
        <v>79</v>
      </c>
      <c r="I22" s="95">
        <f>G18*0.24</f>
        <v>516.62399999999991</v>
      </c>
      <c r="J22" s="257"/>
      <c r="K22" s="86">
        <v>2</v>
      </c>
      <c r="L22" s="499" t="s">
        <v>286</v>
      </c>
      <c r="M22" s="498">
        <v>155</v>
      </c>
      <c r="N22" s="95">
        <f>L18*0.24</f>
        <v>1033.2479999999998</v>
      </c>
      <c r="O22" s="257"/>
      <c r="P22" s="245"/>
      <c r="Q22" s="274"/>
      <c r="R22" s="212"/>
      <c r="S22" s="205"/>
    </row>
    <row r="23" spans="1:19" s="38" customFormat="1" ht="31.2" x14ac:dyDescent="0.4">
      <c r="A23" s="72">
        <v>3</v>
      </c>
      <c r="B23" s="499" t="s">
        <v>240</v>
      </c>
      <c r="C23" s="498">
        <v>80</v>
      </c>
      <c r="D23" s="262">
        <v>925.62</v>
      </c>
      <c r="E23" s="85"/>
      <c r="F23" s="72">
        <v>3</v>
      </c>
      <c r="G23" s="61"/>
      <c r="H23" s="100"/>
      <c r="I23" s="95">
        <f>G18*0.19</f>
        <v>408.99399999999997</v>
      </c>
      <c r="J23" s="257"/>
      <c r="K23" s="86">
        <v>3</v>
      </c>
      <c r="L23" s="499" t="s">
        <v>238</v>
      </c>
      <c r="M23" s="498" t="s">
        <v>287</v>
      </c>
      <c r="N23" s="95">
        <f>L18*0.19</f>
        <v>817.98799999999994</v>
      </c>
      <c r="O23" s="257"/>
      <c r="P23" s="245"/>
      <c r="Q23" s="274"/>
      <c r="R23" s="212"/>
      <c r="S23" s="205"/>
    </row>
    <row r="24" spans="1:19" s="38" customFormat="1" ht="31.2" x14ac:dyDescent="0.4">
      <c r="A24" s="72">
        <v>4</v>
      </c>
      <c r="B24" s="499" t="s">
        <v>241</v>
      </c>
      <c r="C24" s="498">
        <v>79</v>
      </c>
      <c r="D24" s="262">
        <f>B18*0.14</f>
        <v>602.72800000000007</v>
      </c>
      <c r="E24" s="85"/>
      <c r="F24" s="72">
        <v>4</v>
      </c>
      <c r="G24" s="61"/>
      <c r="H24" s="100"/>
      <c r="I24" s="95">
        <f>G18*0.14</f>
        <v>301.36400000000003</v>
      </c>
      <c r="J24" s="257"/>
      <c r="K24" s="86" t="s">
        <v>290</v>
      </c>
      <c r="L24" s="499" t="s">
        <v>239</v>
      </c>
      <c r="M24" s="498" t="s">
        <v>288</v>
      </c>
      <c r="N24" s="95">
        <v>495.1</v>
      </c>
      <c r="O24" s="257"/>
      <c r="P24" s="245"/>
      <c r="Q24" s="274"/>
      <c r="R24" s="212"/>
      <c r="S24" s="205"/>
    </row>
    <row r="25" spans="1:19" s="38" customFormat="1" ht="31.2" x14ac:dyDescent="0.4">
      <c r="A25" s="72">
        <v>5</v>
      </c>
      <c r="B25" s="499" t="s">
        <v>242</v>
      </c>
      <c r="C25" s="498">
        <v>78</v>
      </c>
      <c r="D25" s="262">
        <v>301.36</v>
      </c>
      <c r="E25" s="85"/>
      <c r="F25" s="72">
        <v>5</v>
      </c>
      <c r="G25" s="61"/>
      <c r="H25" s="100"/>
      <c r="I25" s="95">
        <f>G18*0.09</f>
        <v>193.73399999999998</v>
      </c>
      <c r="J25" s="257"/>
      <c r="K25" s="86" t="s">
        <v>290</v>
      </c>
      <c r="L25" s="499" t="s">
        <v>240</v>
      </c>
      <c r="M25" s="498" t="s">
        <v>288</v>
      </c>
      <c r="N25" s="95">
        <v>495.1</v>
      </c>
      <c r="O25" s="257"/>
      <c r="P25" s="245"/>
      <c r="Q25" s="274"/>
      <c r="R25" s="212"/>
      <c r="S25" s="205"/>
    </row>
    <row r="26" spans="1:19" s="38" customFormat="1" ht="22.8" x14ac:dyDescent="0.4">
      <c r="A26" s="72">
        <v>6</v>
      </c>
      <c r="B26" s="499" t="s">
        <v>243</v>
      </c>
      <c r="C26" s="498">
        <v>78</v>
      </c>
      <c r="D26" s="262">
        <v>301.36</v>
      </c>
      <c r="E26" s="85"/>
      <c r="F26" s="72">
        <v>6</v>
      </c>
      <c r="G26" s="61"/>
      <c r="H26" s="100"/>
      <c r="I26" s="95">
        <f>G18*0.05</f>
        <v>107.63</v>
      </c>
      <c r="J26" s="257"/>
      <c r="K26" s="86" t="s">
        <v>262</v>
      </c>
      <c r="L26" s="499" t="s">
        <v>242</v>
      </c>
      <c r="M26" s="498" t="s">
        <v>289</v>
      </c>
      <c r="N26" s="95">
        <v>107.63</v>
      </c>
      <c r="O26" s="257"/>
      <c r="P26" s="245"/>
      <c r="Q26" s="274"/>
      <c r="R26" s="212"/>
      <c r="S26" s="205"/>
    </row>
    <row r="27" spans="1:19" s="38" customFormat="1" ht="31.2" x14ac:dyDescent="0.4">
      <c r="A27" s="72">
        <v>7</v>
      </c>
      <c r="B27" s="61"/>
      <c r="C27" s="100"/>
      <c r="D27" s="95"/>
      <c r="E27" s="85"/>
      <c r="F27" s="72">
        <v>7</v>
      </c>
      <c r="G27" s="61"/>
      <c r="H27" s="100"/>
      <c r="I27" s="95"/>
      <c r="J27" s="257"/>
      <c r="K27" s="86" t="s">
        <v>262</v>
      </c>
      <c r="L27" s="499" t="s">
        <v>243</v>
      </c>
      <c r="M27" s="498" t="s">
        <v>289</v>
      </c>
      <c r="N27" s="95">
        <v>107.63</v>
      </c>
      <c r="O27" s="257"/>
      <c r="P27" s="245"/>
      <c r="Q27" s="274"/>
      <c r="R27" s="212"/>
      <c r="S27" s="205"/>
    </row>
    <row r="28" spans="1:19" s="38" customFormat="1" ht="22.8" x14ac:dyDescent="0.4">
      <c r="A28" s="72">
        <v>8</v>
      </c>
      <c r="B28" s="61"/>
      <c r="C28" s="100"/>
      <c r="D28" s="95"/>
      <c r="E28" s="85"/>
      <c r="F28" s="72">
        <v>8</v>
      </c>
      <c r="G28" s="98"/>
      <c r="H28" s="104"/>
      <c r="I28" s="198"/>
      <c r="J28" s="246"/>
      <c r="K28" s="86">
        <v>8</v>
      </c>
      <c r="L28" s="247"/>
      <c r="M28" s="247"/>
      <c r="N28" s="95"/>
      <c r="O28" s="257"/>
      <c r="P28" s="245"/>
      <c r="Q28" s="274"/>
      <c r="R28" s="212"/>
      <c r="S28" s="205"/>
    </row>
    <row r="29" spans="1:19" s="38" customFormat="1" ht="22.8" x14ac:dyDescent="0.4">
      <c r="A29" s="72">
        <v>9</v>
      </c>
      <c r="B29" s="61"/>
      <c r="C29" s="100"/>
      <c r="D29" s="95"/>
      <c r="E29" s="85"/>
      <c r="F29" s="72">
        <v>9</v>
      </c>
      <c r="G29" s="98"/>
      <c r="H29" s="104"/>
      <c r="I29" s="198"/>
      <c r="J29" s="246"/>
      <c r="K29" s="86">
        <v>9</v>
      </c>
      <c r="L29" s="61"/>
      <c r="M29" s="258"/>
      <c r="N29" s="198"/>
      <c r="O29" s="246"/>
      <c r="P29" s="245"/>
      <c r="Q29" s="274"/>
      <c r="R29" s="212"/>
      <c r="S29" s="205"/>
    </row>
    <row r="30" spans="1:19" s="38" customFormat="1" ht="22.8" x14ac:dyDescent="0.4">
      <c r="A30" s="72">
        <v>10</v>
      </c>
      <c r="B30" s="61"/>
      <c r="C30" s="100"/>
      <c r="D30" s="195"/>
      <c r="E30" s="85"/>
      <c r="F30" s="72">
        <v>10</v>
      </c>
      <c r="G30" s="98"/>
      <c r="H30" s="104"/>
      <c r="I30" s="198"/>
      <c r="J30" s="246"/>
      <c r="K30" s="86">
        <v>10</v>
      </c>
      <c r="L30" s="61"/>
      <c r="M30" s="258"/>
      <c r="N30" s="198"/>
      <c r="O30" s="246"/>
      <c r="P30" s="245"/>
      <c r="Q30" s="274"/>
      <c r="R30" s="212"/>
      <c r="S30" s="205"/>
    </row>
    <row r="31" spans="1:19" s="38" customFormat="1" ht="22.8" x14ac:dyDescent="0.4">
      <c r="A31" s="72">
        <v>11</v>
      </c>
      <c r="B31" s="64"/>
      <c r="C31" s="64"/>
      <c r="D31" s="65"/>
      <c r="E31" s="85"/>
      <c r="F31" s="72">
        <v>11</v>
      </c>
      <c r="G31" s="97"/>
      <c r="H31" s="97"/>
      <c r="I31" s="198"/>
      <c r="J31" s="246"/>
      <c r="K31" s="86">
        <v>11</v>
      </c>
      <c r="L31" s="249"/>
      <c r="M31" s="249"/>
      <c r="N31" s="198"/>
      <c r="O31" s="246"/>
      <c r="P31" s="245"/>
      <c r="Q31" s="274"/>
      <c r="R31" s="212"/>
      <c r="S31" s="205"/>
    </row>
    <row r="32" spans="1:19" s="38" customFormat="1" ht="22.8" x14ac:dyDescent="0.4">
      <c r="A32" s="72">
        <v>12</v>
      </c>
      <c r="B32" s="64"/>
      <c r="C32" s="64"/>
      <c r="D32" s="65"/>
      <c r="E32" s="85"/>
      <c r="F32" s="72">
        <v>12</v>
      </c>
      <c r="G32" s="97"/>
      <c r="H32" s="97"/>
      <c r="I32" s="198"/>
      <c r="J32" s="246"/>
      <c r="K32" s="86">
        <v>12</v>
      </c>
      <c r="L32" s="249"/>
      <c r="M32" s="249"/>
      <c r="N32" s="198"/>
      <c r="O32" s="246"/>
      <c r="P32" s="245"/>
      <c r="Q32" s="274"/>
      <c r="R32" s="212"/>
      <c r="S32" s="205"/>
    </row>
    <row r="33" spans="1:19" s="458" customFormat="1" ht="15" x14ac:dyDescent="0.25">
      <c r="D33" s="458">
        <f>SUM(D21:D32)</f>
        <v>4305.1959999999999</v>
      </c>
      <c r="F33" s="460"/>
      <c r="I33" s="447">
        <f>SUM(I21:I32)</f>
        <v>2152.5999999999995</v>
      </c>
      <c r="J33" s="447"/>
      <c r="K33" s="447"/>
      <c r="L33" s="447"/>
      <c r="M33" s="447"/>
      <c r="N33" s="447">
        <f>SUM(N21:N32)</f>
        <v>4305.2039999999988</v>
      </c>
      <c r="O33" s="447"/>
      <c r="P33" s="447">
        <f>SUM(A33:N33)</f>
        <v>10762.999999999998</v>
      </c>
      <c r="Q33" s="238"/>
      <c r="R33" s="461"/>
    </row>
    <row r="34" spans="1:19" s="39" customFormat="1" ht="12.75" customHeight="1" x14ac:dyDescent="0.25">
      <c r="A34" s="511"/>
      <c r="B34" s="511"/>
      <c r="C34" s="511"/>
      <c r="D34" s="511"/>
      <c r="E34" s="511"/>
      <c r="F34" s="511"/>
      <c r="G34" s="511"/>
      <c r="H34" s="511"/>
      <c r="I34" s="512"/>
      <c r="J34" s="512"/>
      <c r="K34" s="512"/>
      <c r="L34" s="512"/>
      <c r="M34" s="512"/>
      <c r="N34" s="512"/>
      <c r="O34" s="512"/>
      <c r="P34" s="255"/>
      <c r="Q34" s="43"/>
      <c r="R34" s="213"/>
      <c r="S34" s="205"/>
    </row>
    <row r="35" spans="1:19" s="39" customFormat="1" ht="12.75" customHeight="1" x14ac:dyDescent="0.25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55"/>
      <c r="Q35" s="43"/>
      <c r="R35" s="213"/>
      <c r="S35" s="205"/>
    </row>
    <row r="36" spans="1:19" s="39" customFormat="1" ht="12.75" customHeight="1" x14ac:dyDescent="0.25">
      <c r="A36" s="519" t="s">
        <v>105</v>
      </c>
      <c r="B36" s="519"/>
      <c r="C36" s="519"/>
      <c r="D36" s="519"/>
      <c r="E36" s="519"/>
      <c r="F36" s="519"/>
      <c r="G36" s="519"/>
      <c r="H36" s="519"/>
      <c r="I36" s="520"/>
      <c r="J36" s="520"/>
      <c r="K36" s="520"/>
      <c r="L36" s="520"/>
      <c r="M36" s="520"/>
      <c r="N36" s="520"/>
      <c r="O36" s="520"/>
      <c r="P36" s="255"/>
      <c r="Q36" s="43"/>
      <c r="R36" s="213"/>
      <c r="S36" s="205"/>
    </row>
    <row r="37" spans="1:19" s="39" customFormat="1" ht="12.75" customHeight="1" x14ac:dyDescent="0.25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37"/>
      <c r="Q37" s="43"/>
      <c r="R37" s="213"/>
      <c r="S37" s="205"/>
    </row>
    <row r="38" spans="1:19" s="39" customFormat="1" ht="12.75" customHeight="1" x14ac:dyDescent="0.25">
      <c r="A38" s="516" t="s">
        <v>106</v>
      </c>
      <c r="B38" s="516"/>
      <c r="C38" s="516"/>
      <c r="D38" s="516"/>
      <c r="E38" s="516"/>
      <c r="F38" s="516"/>
      <c r="G38" s="516"/>
      <c r="H38" s="516"/>
      <c r="I38" s="517"/>
      <c r="J38" s="517"/>
      <c r="K38" s="517"/>
      <c r="L38" s="517"/>
      <c r="M38" s="517"/>
      <c r="N38" s="517"/>
      <c r="O38" s="517"/>
      <c r="P38" s="255"/>
      <c r="Q38" s="43"/>
      <c r="R38" s="213"/>
      <c r="S38" s="205"/>
    </row>
    <row r="39" spans="1:19" s="39" customFormat="1" ht="12.75" customHeight="1" x14ac:dyDescent="0.25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37"/>
      <c r="Q39" s="43"/>
      <c r="R39" s="213"/>
      <c r="S39" s="205"/>
    </row>
    <row r="40" spans="1:19" x14ac:dyDescent="0.25">
      <c r="I40" s="237"/>
      <c r="J40" s="237"/>
      <c r="K40" s="237"/>
      <c r="L40" s="237"/>
      <c r="M40" s="237"/>
      <c r="N40" s="237"/>
      <c r="O40" s="237"/>
      <c r="P40" s="237"/>
      <c r="Q40" s="214"/>
      <c r="R40" s="210"/>
      <c r="S40" s="205"/>
    </row>
    <row r="41" spans="1:19" x14ac:dyDescent="0.25">
      <c r="I41" s="237"/>
      <c r="J41" s="237"/>
      <c r="K41" s="237"/>
      <c r="L41" s="237"/>
      <c r="M41" s="237"/>
      <c r="N41" s="237"/>
      <c r="O41" s="237"/>
      <c r="P41" s="237"/>
      <c r="Q41" s="214"/>
      <c r="R41" s="210"/>
      <c r="S41" s="205"/>
    </row>
    <row r="42" spans="1:19" x14ac:dyDescent="0.25">
      <c r="I42" s="237"/>
      <c r="J42" s="237"/>
      <c r="K42" s="237"/>
      <c r="L42" s="237"/>
      <c r="M42" s="237"/>
      <c r="N42" s="237"/>
      <c r="O42" s="237"/>
      <c r="P42" s="237"/>
      <c r="Q42" s="214"/>
      <c r="R42" s="210"/>
      <c r="S42" s="205"/>
    </row>
    <row r="43" spans="1:19" x14ac:dyDescent="0.25">
      <c r="I43" s="237"/>
      <c r="J43" s="237"/>
      <c r="K43" s="237"/>
      <c r="L43" s="237"/>
      <c r="M43" s="237"/>
      <c r="N43" s="237"/>
      <c r="O43" s="237"/>
      <c r="P43" s="237"/>
      <c r="Q43" s="214"/>
      <c r="R43" s="210"/>
      <c r="S43" s="205"/>
    </row>
    <row r="44" spans="1:19" x14ac:dyDescent="0.25">
      <c r="I44" s="237"/>
      <c r="J44" s="237"/>
      <c r="K44" s="237"/>
      <c r="L44" s="237"/>
      <c r="M44" s="237"/>
      <c r="N44" s="237"/>
      <c r="O44" s="237"/>
      <c r="P44" s="237"/>
      <c r="Q44" s="214"/>
      <c r="R44" s="210"/>
      <c r="S44" s="205"/>
    </row>
    <row r="45" spans="1:19" x14ac:dyDescent="0.25">
      <c r="I45" s="237"/>
      <c r="J45" s="237"/>
      <c r="K45" s="237"/>
      <c r="L45" s="237"/>
      <c r="M45" s="237"/>
      <c r="N45" s="237"/>
      <c r="O45" s="237"/>
      <c r="P45" s="237"/>
      <c r="Q45" s="214"/>
      <c r="R45" s="210"/>
      <c r="S45" s="205"/>
    </row>
    <row r="46" spans="1:19" x14ac:dyDescent="0.25">
      <c r="I46" s="237"/>
      <c r="J46" s="237"/>
      <c r="K46" s="237"/>
      <c r="L46" s="237"/>
      <c r="M46" s="237"/>
      <c r="N46" s="237"/>
      <c r="O46" s="237"/>
      <c r="P46" s="237"/>
      <c r="Q46" s="214"/>
      <c r="R46" s="210"/>
      <c r="S46" s="205"/>
    </row>
    <row r="47" spans="1:19" x14ac:dyDescent="0.25">
      <c r="I47" s="237"/>
      <c r="J47" s="237"/>
      <c r="K47" s="237"/>
      <c r="L47" s="237"/>
      <c r="M47" s="237"/>
      <c r="N47" s="237"/>
      <c r="O47" s="237"/>
      <c r="P47" s="237"/>
      <c r="Q47" s="214"/>
      <c r="R47" s="210"/>
      <c r="S47" s="205"/>
    </row>
    <row r="48" spans="1:19" x14ac:dyDescent="0.25">
      <c r="I48" s="237"/>
      <c r="J48" s="237"/>
      <c r="K48" s="237"/>
      <c r="L48" s="237"/>
      <c r="M48" s="237"/>
      <c r="N48" s="237"/>
      <c r="O48" s="237"/>
      <c r="P48" s="237"/>
      <c r="Q48" s="214"/>
      <c r="R48" s="210"/>
      <c r="S48" s="205"/>
    </row>
    <row r="49" spans="2:19" x14ac:dyDescent="0.25">
      <c r="B49" s="47">
        <f>999*0.4</f>
        <v>399.6</v>
      </c>
      <c r="I49" s="237"/>
      <c r="J49" s="237"/>
      <c r="K49" s="237"/>
      <c r="L49" s="237"/>
      <c r="M49" s="237"/>
      <c r="N49" s="237"/>
      <c r="O49" s="237"/>
      <c r="P49" s="237"/>
      <c r="Q49" s="214"/>
      <c r="R49" s="210"/>
      <c r="S49" s="205"/>
    </row>
    <row r="50" spans="2:19" x14ac:dyDescent="0.25">
      <c r="B50" s="47">
        <f>999*0.3</f>
        <v>299.7</v>
      </c>
      <c r="I50" s="237"/>
      <c r="J50" s="237"/>
      <c r="K50" s="237"/>
      <c r="L50" s="237"/>
      <c r="M50" s="237"/>
      <c r="N50" s="237"/>
      <c r="O50" s="237"/>
      <c r="P50" s="237"/>
      <c r="Q50" s="214"/>
      <c r="R50" s="210"/>
      <c r="S50" s="205"/>
    </row>
    <row r="51" spans="2:19" x14ac:dyDescent="0.25">
      <c r="B51" s="47">
        <f>999*0.2</f>
        <v>199.8</v>
      </c>
      <c r="C51" s="21">
        <v>150</v>
      </c>
      <c r="I51" s="238"/>
      <c r="J51" s="238"/>
      <c r="K51" s="238"/>
      <c r="L51" s="238"/>
      <c r="M51" s="238"/>
      <c r="N51" s="238"/>
      <c r="O51" s="238"/>
      <c r="P51" s="238"/>
      <c r="Q51" s="214"/>
    </row>
    <row r="52" spans="2:19" x14ac:dyDescent="0.25">
      <c r="B52" s="47">
        <f>999*0.1</f>
        <v>99.9</v>
      </c>
    </row>
  </sheetData>
  <mergeCells count="20">
    <mergeCell ref="A1:B1"/>
    <mergeCell ref="C1:I1"/>
    <mergeCell ref="A10:B10"/>
    <mergeCell ref="E10:F10"/>
    <mergeCell ref="A12:B12"/>
    <mergeCell ref="E12:F12"/>
    <mergeCell ref="A3:B3"/>
    <mergeCell ref="A5:B5"/>
    <mergeCell ref="A6:B6"/>
    <mergeCell ref="E6:F6"/>
    <mergeCell ref="A8:B8"/>
    <mergeCell ref="E8:F8"/>
    <mergeCell ref="A37:O37"/>
    <mergeCell ref="A38:O38"/>
    <mergeCell ref="A39:O39"/>
    <mergeCell ref="A14:B14"/>
    <mergeCell ref="E14:F14"/>
    <mergeCell ref="A34:O34"/>
    <mergeCell ref="A35:O35"/>
    <mergeCell ref="A36:O36"/>
  </mergeCells>
  <printOptions horizontalCentered="1"/>
  <pageMargins left="0.12" right="0.12" top="0.25" bottom="0.25" header="0.5" footer="0.5"/>
  <pageSetup scale="70" orientation="landscape" r:id="rId1"/>
  <headerFooter scaleWithDoc="0"/>
  <colBreaks count="1" manualBreakCount="1">
    <brk id="15" max="1048575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51"/>
  <sheetViews>
    <sheetView view="pageBreakPreview" topLeftCell="A8" zoomScale="80" zoomScaleNormal="100" zoomScaleSheetLayoutView="80" workbookViewId="0">
      <selection activeCell="L23" sqref="L23"/>
    </sheetView>
  </sheetViews>
  <sheetFormatPr defaultColWidth="9.109375" defaultRowHeight="13.2" x14ac:dyDescent="0.25"/>
  <cols>
    <col min="1" max="1" width="6" style="21" customWidth="1"/>
    <col min="2" max="2" width="35.21875" style="21" customWidth="1"/>
    <col min="3" max="3" width="9.33203125" style="21" customWidth="1"/>
    <col min="4" max="4" width="13.88671875" style="21" bestFit="1" customWidth="1"/>
    <col min="5" max="5" width="9.5546875" style="21" customWidth="1"/>
    <col min="6" max="6" width="6" style="21" customWidth="1"/>
    <col min="7" max="7" width="30" style="21" customWidth="1"/>
    <col min="8" max="8" width="9.33203125" style="21" customWidth="1"/>
    <col min="9" max="9" width="12" style="21" bestFit="1" customWidth="1"/>
    <col min="10" max="10" width="9.5546875" style="21" customWidth="1"/>
    <col min="11" max="11" width="6" style="21" customWidth="1"/>
    <col min="12" max="12" width="29.77734375" style="21" customWidth="1"/>
    <col min="13" max="13" width="9.33203125" style="21" customWidth="1"/>
    <col min="14" max="14" width="12" style="21" bestFit="1" customWidth="1"/>
    <col min="15" max="15" width="9.5546875" style="21" customWidth="1"/>
    <col min="16" max="16" width="14.109375" style="21" customWidth="1"/>
    <col min="17" max="17" width="9.109375" style="47"/>
    <col min="18" max="18" width="9.109375" style="46"/>
    <col min="19" max="16384" width="9.109375" style="21"/>
  </cols>
  <sheetData>
    <row r="1" spans="1:19" s="50" customFormat="1" ht="22.8" x14ac:dyDescent="0.4">
      <c r="A1" s="509" t="s">
        <v>43</v>
      </c>
      <c r="B1" s="509"/>
      <c r="C1" s="510" t="s">
        <v>183</v>
      </c>
      <c r="D1" s="510"/>
      <c r="E1" s="510"/>
      <c r="F1" s="510"/>
      <c r="G1" s="510"/>
      <c r="H1" s="510"/>
      <c r="I1" s="510"/>
      <c r="N1" s="68"/>
      <c r="Q1" s="272"/>
      <c r="R1" s="267"/>
    </row>
    <row r="2" spans="1:19" x14ac:dyDescent="0.25">
      <c r="K2" s="66"/>
      <c r="N2" s="69"/>
    </row>
    <row r="3" spans="1:19" ht="24.6" x14ac:dyDescent="0.4">
      <c r="A3" s="507" t="s">
        <v>0</v>
      </c>
      <c r="B3" s="508"/>
      <c r="C3" s="26" t="s">
        <v>34</v>
      </c>
      <c r="D3" s="27"/>
      <c r="E3" s="27"/>
      <c r="F3" s="27"/>
      <c r="G3" s="27"/>
      <c r="H3" s="22"/>
      <c r="I3" s="66"/>
      <c r="J3" s="66"/>
      <c r="K3" s="69"/>
      <c r="L3" s="66"/>
      <c r="M3" s="67"/>
      <c r="N3" s="69"/>
      <c r="O3" s="22"/>
    </row>
    <row r="4" spans="1:19" ht="15.6" thickBot="1" x14ac:dyDescent="0.3">
      <c r="A4" s="22"/>
      <c r="B4" s="22"/>
      <c r="C4" s="22"/>
      <c r="D4" s="22"/>
      <c r="E4" s="22"/>
      <c r="F4" s="22"/>
      <c r="G4" s="22"/>
      <c r="H4" s="22"/>
      <c r="I4" s="66"/>
      <c r="J4" s="66"/>
      <c r="K4" s="69"/>
      <c r="L4" s="66"/>
      <c r="M4" s="67"/>
      <c r="N4" s="70"/>
      <c r="O4" s="22"/>
    </row>
    <row r="5" spans="1:19" ht="15.6" thickBot="1" x14ac:dyDescent="0.3">
      <c r="A5" s="508" t="s">
        <v>1</v>
      </c>
      <c r="B5" s="513"/>
      <c r="C5" s="28">
        <v>60</v>
      </c>
      <c r="D5" s="22"/>
      <c r="E5" s="22"/>
      <c r="F5" s="22"/>
      <c r="G5" s="22"/>
      <c r="H5" s="22"/>
      <c r="I5" s="66"/>
      <c r="J5" s="66"/>
      <c r="K5" s="69"/>
      <c r="L5" s="66"/>
      <c r="M5" s="67"/>
      <c r="N5" s="70"/>
      <c r="O5" s="22"/>
    </row>
    <row r="6" spans="1:19" ht="15.6" thickBot="1" x14ac:dyDescent="0.3">
      <c r="A6" s="508" t="s">
        <v>2</v>
      </c>
      <c r="B6" s="508"/>
      <c r="C6" s="29">
        <v>150</v>
      </c>
      <c r="D6" s="23" t="s">
        <v>3</v>
      </c>
      <c r="E6" s="514">
        <f>SUM(C5*C6)</f>
        <v>9000</v>
      </c>
      <c r="F6" s="515"/>
      <c r="G6" s="22"/>
      <c r="H6" s="22"/>
      <c r="I6" s="234"/>
      <c r="J6" s="234"/>
      <c r="K6" s="235"/>
      <c r="L6" s="234"/>
      <c r="M6" s="234"/>
      <c r="N6" s="235"/>
      <c r="O6" s="236"/>
      <c r="P6" s="237"/>
      <c r="Q6" s="214"/>
      <c r="R6" s="210"/>
      <c r="S6" s="205"/>
    </row>
    <row r="7" spans="1:19" ht="15.6" thickBot="1" x14ac:dyDescent="0.3">
      <c r="A7" s="30"/>
      <c r="B7" s="30"/>
      <c r="C7" s="31">
        <f>A2*0.3</f>
        <v>0</v>
      </c>
      <c r="D7" s="23"/>
      <c r="E7" s="32"/>
      <c r="F7" s="33"/>
      <c r="G7" s="22"/>
      <c r="H7" s="22"/>
      <c r="I7" s="234"/>
      <c r="J7" s="234"/>
      <c r="K7" s="235"/>
      <c r="L7" s="234"/>
      <c r="M7" s="234"/>
      <c r="N7" s="235"/>
      <c r="O7" s="236"/>
      <c r="P7" s="237"/>
      <c r="Q7" s="214"/>
      <c r="R7" s="210"/>
      <c r="S7" s="205"/>
    </row>
    <row r="8" spans="1:19" ht="15.6" thickBot="1" x14ac:dyDescent="0.3">
      <c r="A8" s="508" t="s">
        <v>4</v>
      </c>
      <c r="B8" s="513"/>
      <c r="C8" s="34"/>
      <c r="D8" s="22"/>
      <c r="E8" s="518">
        <v>5000</v>
      </c>
      <c r="F8" s="515"/>
      <c r="G8" s="22"/>
      <c r="H8" s="22"/>
      <c r="I8" s="234"/>
      <c r="J8" s="234"/>
      <c r="K8" s="235"/>
      <c r="L8" s="234"/>
      <c r="M8" s="234"/>
      <c r="N8" s="235"/>
      <c r="O8" s="236"/>
      <c r="P8" s="237"/>
      <c r="Q8" s="214"/>
      <c r="R8" s="210"/>
      <c r="S8" s="205"/>
    </row>
    <row r="9" spans="1:19" ht="15.6" thickBot="1" x14ac:dyDescent="0.3">
      <c r="A9" s="30"/>
      <c r="B9" s="35"/>
      <c r="C9" s="34"/>
      <c r="D9" s="22"/>
      <c r="E9" s="33"/>
      <c r="F9" s="33"/>
      <c r="G9" s="22"/>
      <c r="H9" s="22"/>
      <c r="I9" s="234"/>
      <c r="J9" s="234"/>
      <c r="K9" s="235"/>
      <c r="L9" s="234"/>
      <c r="M9" s="234"/>
      <c r="N9" s="235"/>
      <c r="O9" s="236"/>
      <c r="P9" s="237"/>
      <c r="Q9" s="214"/>
      <c r="R9" s="210"/>
      <c r="S9" s="205"/>
    </row>
    <row r="10" spans="1:19" ht="15.6" thickBot="1" x14ac:dyDescent="0.3">
      <c r="A10" s="508" t="s">
        <v>5</v>
      </c>
      <c r="B10" s="513"/>
      <c r="C10" s="22"/>
      <c r="D10" s="22"/>
      <c r="E10" s="518">
        <f>E6+E8</f>
        <v>14000</v>
      </c>
      <c r="F10" s="515"/>
      <c r="G10" s="22"/>
      <c r="H10" s="22"/>
      <c r="I10" s="234"/>
      <c r="J10" s="234"/>
      <c r="K10" s="235"/>
      <c r="L10" s="234"/>
      <c r="M10" s="234"/>
      <c r="N10" s="235"/>
      <c r="O10" s="236"/>
      <c r="P10" s="237"/>
      <c r="Q10" s="214"/>
      <c r="R10" s="210"/>
      <c r="S10" s="205"/>
    </row>
    <row r="11" spans="1:19" ht="15.6" thickBot="1" x14ac:dyDescent="0.3">
      <c r="A11" s="30"/>
      <c r="B11" s="22"/>
      <c r="C11" s="22"/>
      <c r="D11" s="22"/>
      <c r="E11" s="22"/>
      <c r="F11" s="22"/>
      <c r="G11" s="22"/>
      <c r="H11" s="22"/>
      <c r="I11" s="234"/>
      <c r="J11" s="234"/>
      <c r="K11" s="235"/>
      <c r="L11" s="234"/>
      <c r="M11" s="234"/>
      <c r="N11" s="235"/>
      <c r="O11" s="236"/>
      <c r="P11" s="237"/>
      <c r="Q11" s="214"/>
      <c r="R11" s="210"/>
      <c r="S11" s="205"/>
    </row>
    <row r="12" spans="1:19" ht="15.6" thickBot="1" x14ac:dyDescent="0.3">
      <c r="A12" s="508" t="s">
        <v>6</v>
      </c>
      <c r="B12" s="513"/>
      <c r="C12" s="34">
        <v>0.06</v>
      </c>
      <c r="D12" s="22"/>
      <c r="E12" s="514">
        <f>E10*0.06</f>
        <v>840</v>
      </c>
      <c r="F12" s="521"/>
      <c r="G12" s="22"/>
      <c r="H12" s="22"/>
      <c r="I12" s="234"/>
      <c r="J12" s="234"/>
      <c r="K12" s="235"/>
      <c r="L12" s="234"/>
      <c r="M12" s="234"/>
      <c r="N12" s="235"/>
      <c r="O12" s="236"/>
      <c r="P12" s="237"/>
      <c r="Q12" s="214"/>
      <c r="R12" s="210"/>
      <c r="S12" s="205"/>
    </row>
    <row r="13" spans="1:19" ht="15.6" thickBot="1" x14ac:dyDescent="0.3">
      <c r="A13" s="30"/>
      <c r="B13" s="22"/>
      <c r="C13" s="22"/>
      <c r="D13" s="22"/>
      <c r="E13" s="36"/>
      <c r="F13" s="36"/>
      <c r="G13" s="22"/>
      <c r="H13" s="22"/>
      <c r="I13" s="234"/>
      <c r="J13" s="234"/>
      <c r="K13" s="235"/>
      <c r="L13" s="234"/>
      <c r="M13" s="234"/>
      <c r="N13" s="235"/>
      <c r="O13" s="236"/>
      <c r="P13" s="237"/>
      <c r="Q13" s="214"/>
      <c r="R13" s="210"/>
      <c r="S13" s="205"/>
    </row>
    <row r="14" spans="1:19" ht="15.6" thickBot="1" x14ac:dyDescent="0.3">
      <c r="A14" s="508" t="s">
        <v>7</v>
      </c>
      <c r="B14" s="513"/>
      <c r="C14" s="22"/>
      <c r="D14" s="22"/>
      <c r="E14" s="518">
        <f>E10-E12</f>
        <v>13160</v>
      </c>
      <c r="F14" s="515"/>
      <c r="G14" s="22"/>
      <c r="H14" s="22"/>
      <c r="I14" s="234"/>
      <c r="J14" s="234"/>
      <c r="K14" s="234"/>
      <c r="L14" s="234"/>
      <c r="M14" s="234"/>
      <c r="N14" s="235"/>
      <c r="O14" s="236"/>
      <c r="P14" s="237"/>
      <c r="Q14" s="214"/>
      <c r="R14" s="210"/>
      <c r="S14" s="205"/>
    </row>
    <row r="15" spans="1:19" ht="15" x14ac:dyDescent="0.25">
      <c r="A15" s="30"/>
      <c r="B15" s="22"/>
      <c r="C15" s="22"/>
      <c r="D15" s="22"/>
      <c r="E15" s="22"/>
      <c r="F15" s="22"/>
      <c r="G15" s="22"/>
      <c r="H15" s="22"/>
      <c r="I15" s="236"/>
      <c r="J15" s="236"/>
      <c r="K15" s="236"/>
      <c r="L15" s="236"/>
      <c r="M15" s="236"/>
      <c r="N15" s="235"/>
      <c r="O15" s="236"/>
      <c r="P15" s="237"/>
      <c r="Q15" s="214"/>
      <c r="R15" s="210"/>
      <c r="S15" s="205"/>
    </row>
    <row r="16" spans="1:19" ht="15" x14ac:dyDescent="0.25">
      <c r="A16" s="30"/>
      <c r="B16" s="30"/>
      <c r="C16" s="30"/>
      <c r="D16" s="30"/>
      <c r="E16" s="30"/>
      <c r="F16" s="30"/>
      <c r="G16" s="30"/>
      <c r="H16" s="30"/>
      <c r="I16" s="236"/>
      <c r="J16" s="236"/>
      <c r="K16" s="236"/>
      <c r="L16" s="236"/>
      <c r="M16" s="236"/>
      <c r="N16" s="236"/>
      <c r="O16" s="236"/>
      <c r="P16" s="237"/>
      <c r="Q16" s="214"/>
      <c r="R16" s="210"/>
      <c r="S16" s="205"/>
    </row>
    <row r="17" spans="1:19" ht="15" x14ac:dyDescent="0.25">
      <c r="A17" s="37" t="s">
        <v>45</v>
      </c>
      <c r="B17" s="22"/>
      <c r="C17" s="22"/>
      <c r="D17" s="22"/>
      <c r="E17" s="22"/>
      <c r="F17" s="37" t="s">
        <v>8</v>
      </c>
      <c r="G17" s="22"/>
      <c r="H17" s="22"/>
      <c r="I17" s="236"/>
      <c r="J17" s="236"/>
      <c r="K17" s="236" t="s">
        <v>9</v>
      </c>
      <c r="L17" s="236"/>
      <c r="M17" s="236"/>
      <c r="N17" s="236"/>
      <c r="O17" s="236"/>
      <c r="P17" s="237"/>
      <c r="Q17" s="214"/>
      <c r="R17" s="210"/>
      <c r="S17" s="205"/>
    </row>
    <row r="18" spans="1:19" s="455" customFormat="1" ht="17.399999999999999" x14ac:dyDescent="0.3">
      <c r="B18" s="455">
        <f>E14*0.4</f>
        <v>5264</v>
      </c>
      <c r="G18" s="455">
        <f>E14*0.2</f>
        <v>2632</v>
      </c>
      <c r="I18" s="221"/>
      <c r="J18" s="221"/>
      <c r="K18" s="221"/>
      <c r="L18" s="221">
        <f>E14*0.4</f>
        <v>5264</v>
      </c>
      <c r="M18" s="221"/>
      <c r="N18" s="221"/>
      <c r="O18" s="221"/>
      <c r="P18" s="221">
        <f>SUM(A18:M18)</f>
        <v>13160</v>
      </c>
      <c r="Q18" s="456"/>
      <c r="R18" s="457"/>
      <c r="S18" s="458"/>
    </row>
    <row r="19" spans="1:19" ht="15" x14ac:dyDescent="0.25">
      <c r="A19" s="22"/>
      <c r="B19" s="22"/>
      <c r="C19" s="22"/>
      <c r="D19" s="22"/>
      <c r="E19" s="22"/>
      <c r="F19" s="22"/>
      <c r="G19" s="22"/>
      <c r="H19" s="22"/>
      <c r="I19" s="236"/>
      <c r="J19" s="236"/>
      <c r="K19" s="236"/>
      <c r="L19" s="236"/>
      <c r="M19" s="236"/>
      <c r="N19" s="236"/>
      <c r="O19" s="236"/>
      <c r="P19" s="237"/>
      <c r="Q19" s="214"/>
      <c r="R19" s="210"/>
      <c r="S19" s="205"/>
    </row>
    <row r="20" spans="1:19" s="57" customFormat="1" ht="30" x14ac:dyDescent="0.25">
      <c r="A20" s="24" t="s">
        <v>10</v>
      </c>
      <c r="B20" s="24" t="s">
        <v>11</v>
      </c>
      <c r="C20" s="24" t="s">
        <v>12</v>
      </c>
      <c r="D20" s="25" t="s">
        <v>13</v>
      </c>
      <c r="E20" s="24" t="s">
        <v>14</v>
      </c>
      <c r="F20" s="24" t="s">
        <v>10</v>
      </c>
      <c r="G20" s="24" t="s">
        <v>11</v>
      </c>
      <c r="H20" s="24" t="s">
        <v>12</v>
      </c>
      <c r="I20" s="239" t="s">
        <v>13</v>
      </c>
      <c r="J20" s="240" t="s">
        <v>14</v>
      </c>
      <c r="K20" s="240" t="s">
        <v>10</v>
      </c>
      <c r="L20" s="240" t="s">
        <v>11</v>
      </c>
      <c r="M20" s="240" t="s">
        <v>12</v>
      </c>
      <c r="N20" s="239" t="s">
        <v>13</v>
      </c>
      <c r="O20" s="240" t="s">
        <v>14</v>
      </c>
      <c r="P20" s="241"/>
      <c r="Q20" s="273"/>
      <c r="R20" s="211"/>
      <c r="S20" s="205"/>
    </row>
    <row r="21" spans="1:19" s="38" customFormat="1" ht="31.2" x14ac:dyDescent="0.4">
      <c r="A21" s="80">
        <v>1</v>
      </c>
      <c r="B21" s="494" t="s">
        <v>230</v>
      </c>
      <c r="C21" s="492">
        <v>15.983000000000001</v>
      </c>
      <c r="D21" s="493">
        <f>B18*0.23</f>
        <v>1210.72</v>
      </c>
      <c r="E21" s="99"/>
      <c r="F21" s="80">
        <v>1</v>
      </c>
      <c r="G21" s="494" t="s">
        <v>232</v>
      </c>
      <c r="H21" s="487">
        <v>15.941000000000001</v>
      </c>
      <c r="I21" s="95">
        <f>G18*0.29</f>
        <v>763.28</v>
      </c>
      <c r="J21" s="244"/>
      <c r="K21" s="276">
        <v>1</v>
      </c>
      <c r="L21" s="494" t="s">
        <v>232</v>
      </c>
      <c r="M21" s="100">
        <v>32.100999999999999</v>
      </c>
      <c r="N21" s="95">
        <f>L18*0.23</f>
        <v>1210.72</v>
      </c>
      <c r="O21" s="244"/>
      <c r="P21" s="245"/>
      <c r="Q21" s="274"/>
      <c r="R21" s="212"/>
      <c r="S21" s="205"/>
    </row>
    <row r="22" spans="1:19" s="38" customFormat="1" ht="31.2" x14ac:dyDescent="0.4">
      <c r="A22" s="72">
        <f>A21+1</f>
        <v>2</v>
      </c>
      <c r="B22" s="494" t="s">
        <v>231</v>
      </c>
      <c r="C22" s="492">
        <v>16.126999999999999</v>
      </c>
      <c r="D22" s="495">
        <f>B18*0.2</f>
        <v>1052.8</v>
      </c>
      <c r="E22" s="99"/>
      <c r="F22" s="72">
        <v>2</v>
      </c>
      <c r="G22" s="494" t="s">
        <v>236</v>
      </c>
      <c r="H22" s="487">
        <v>16.181999999999999</v>
      </c>
      <c r="I22" s="95">
        <f>G18*0.24</f>
        <v>631.67999999999995</v>
      </c>
      <c r="J22" s="248"/>
      <c r="K22" s="86">
        <v>2</v>
      </c>
      <c r="L22" s="494" t="s">
        <v>230</v>
      </c>
      <c r="M22" s="100">
        <v>32.308</v>
      </c>
      <c r="N22" s="95">
        <f>L18*0.2</f>
        <v>1052.8</v>
      </c>
      <c r="O22" s="248"/>
      <c r="P22" s="245"/>
      <c r="Q22" s="274"/>
      <c r="R22" s="212"/>
      <c r="S22" s="205"/>
    </row>
    <row r="23" spans="1:19" s="38" customFormat="1" ht="31.2" x14ac:dyDescent="0.4">
      <c r="A23" s="72">
        <f t="shared" ref="A23:A32" si="0">A22+1</f>
        <v>3</v>
      </c>
      <c r="B23" s="494" t="s">
        <v>232</v>
      </c>
      <c r="C23" s="492">
        <v>16.16</v>
      </c>
      <c r="D23" s="495">
        <f>B18*0.17</f>
        <v>894.88000000000011</v>
      </c>
      <c r="E23" s="99"/>
      <c r="F23" s="72">
        <v>3</v>
      </c>
      <c r="G23" s="494" t="s">
        <v>230</v>
      </c>
      <c r="H23" s="487">
        <v>16.324999999999999</v>
      </c>
      <c r="I23" s="95">
        <f>G18*0.19</f>
        <v>500.08</v>
      </c>
      <c r="J23" s="248"/>
      <c r="K23" s="86">
        <v>3</v>
      </c>
      <c r="L23" s="494" t="s">
        <v>236</v>
      </c>
      <c r="M23" s="100">
        <v>32.521999999999998</v>
      </c>
      <c r="N23" s="95">
        <f>L18*0.17</f>
        <v>894.88000000000011</v>
      </c>
      <c r="O23" s="248"/>
      <c r="P23" s="245"/>
      <c r="Q23" s="274"/>
      <c r="R23" s="212"/>
      <c r="S23" s="205"/>
    </row>
    <row r="24" spans="1:19" s="38" customFormat="1" ht="31.2" x14ac:dyDescent="0.4">
      <c r="A24" s="72">
        <f t="shared" si="0"/>
        <v>4</v>
      </c>
      <c r="B24" s="494" t="s">
        <v>233</v>
      </c>
      <c r="C24" s="492">
        <v>16.23</v>
      </c>
      <c r="D24" s="495">
        <f>B18*0.14</f>
        <v>736.96</v>
      </c>
      <c r="E24" s="99"/>
      <c r="F24" s="72">
        <v>4</v>
      </c>
      <c r="G24" s="494" t="s">
        <v>237</v>
      </c>
      <c r="H24" s="487">
        <v>16.405999999999999</v>
      </c>
      <c r="I24" s="95">
        <f>G18*0.14</f>
        <v>368.48</v>
      </c>
      <c r="J24" s="248"/>
      <c r="K24" s="86">
        <v>4</v>
      </c>
      <c r="L24" s="494" t="s">
        <v>234</v>
      </c>
      <c r="M24" s="100">
        <v>32.771000000000001</v>
      </c>
      <c r="N24" s="95">
        <f>L18*0.14</f>
        <v>736.96</v>
      </c>
      <c r="O24" s="248"/>
      <c r="P24" s="245"/>
      <c r="Q24" s="274"/>
      <c r="R24" s="212"/>
      <c r="S24" s="205"/>
    </row>
    <row r="25" spans="1:19" s="38" customFormat="1" ht="31.2" x14ac:dyDescent="0.4">
      <c r="A25" s="72">
        <f t="shared" si="0"/>
        <v>5</v>
      </c>
      <c r="B25" s="494" t="s">
        <v>234</v>
      </c>
      <c r="C25" s="492">
        <v>16.298999999999999</v>
      </c>
      <c r="D25" s="495">
        <f>B18*0.11</f>
        <v>579.04</v>
      </c>
      <c r="E25" s="78"/>
      <c r="F25" s="72">
        <v>5</v>
      </c>
      <c r="G25" s="494" t="s">
        <v>234</v>
      </c>
      <c r="H25" s="487">
        <v>16.472000000000001</v>
      </c>
      <c r="I25" s="95">
        <f>G18*0.09</f>
        <v>236.88</v>
      </c>
      <c r="J25" s="248"/>
      <c r="K25" s="86">
        <v>5</v>
      </c>
      <c r="L25" s="494" t="s">
        <v>237</v>
      </c>
      <c r="M25" s="100">
        <v>32.777999999999999</v>
      </c>
      <c r="N25" s="95">
        <f>L18*0.11</f>
        <v>579.04</v>
      </c>
      <c r="O25" s="248"/>
      <c r="P25" s="245"/>
      <c r="Q25" s="274"/>
      <c r="R25" s="212"/>
      <c r="S25" s="205"/>
    </row>
    <row r="26" spans="1:19" s="38" customFormat="1" ht="31.2" x14ac:dyDescent="0.4">
      <c r="A26" s="72">
        <f t="shared" si="0"/>
        <v>6</v>
      </c>
      <c r="B26" s="494" t="s">
        <v>235</v>
      </c>
      <c r="C26" s="492">
        <v>16.303999999999998</v>
      </c>
      <c r="D26" s="495">
        <f>B18*0.08</f>
        <v>421.12</v>
      </c>
      <c r="E26" s="78"/>
      <c r="F26" s="72">
        <v>6</v>
      </c>
      <c r="G26" s="494" t="s">
        <v>282</v>
      </c>
      <c r="H26" s="487">
        <v>16.553000000000001</v>
      </c>
      <c r="I26" s="95">
        <f>G18*0.05</f>
        <v>131.6</v>
      </c>
      <c r="J26" s="248"/>
      <c r="K26" s="86">
        <v>6</v>
      </c>
      <c r="L26" s="494" t="s">
        <v>233</v>
      </c>
      <c r="M26" s="100">
        <v>32.790999999999997</v>
      </c>
      <c r="N26" s="95">
        <f>L18*0.08</f>
        <v>421.12</v>
      </c>
      <c r="O26" s="248"/>
      <c r="P26" s="245"/>
      <c r="Q26" s="274"/>
      <c r="R26" s="212"/>
      <c r="S26" s="205"/>
    </row>
    <row r="27" spans="1:19" s="38" customFormat="1" ht="22.8" x14ac:dyDescent="0.4">
      <c r="A27" s="72">
        <f t="shared" si="0"/>
        <v>7</v>
      </c>
      <c r="B27" s="494" t="s">
        <v>236</v>
      </c>
      <c r="C27" s="492">
        <v>16.34</v>
      </c>
      <c r="D27" s="495">
        <f>B18*0.05</f>
        <v>263.2</v>
      </c>
      <c r="E27" s="78"/>
      <c r="F27" s="72">
        <v>7</v>
      </c>
      <c r="G27" s="72"/>
      <c r="H27" s="101"/>
      <c r="I27" s="197"/>
      <c r="J27" s="248"/>
      <c r="K27" s="86">
        <v>7</v>
      </c>
      <c r="L27" s="494" t="s">
        <v>283</v>
      </c>
      <c r="M27" s="100">
        <v>32.974999999999994</v>
      </c>
      <c r="N27" s="95">
        <f>L18*0.05</f>
        <v>263.2</v>
      </c>
      <c r="O27" s="248"/>
      <c r="P27" s="245"/>
      <c r="Q27" s="274"/>
      <c r="R27" s="212"/>
      <c r="S27" s="205"/>
    </row>
    <row r="28" spans="1:19" s="38" customFormat="1" ht="31.2" x14ac:dyDescent="0.4">
      <c r="A28" s="72">
        <f t="shared" si="0"/>
        <v>8</v>
      </c>
      <c r="B28" s="494" t="s">
        <v>237</v>
      </c>
      <c r="C28" s="492">
        <v>16.372</v>
      </c>
      <c r="D28" s="495">
        <f>B18*0.02</f>
        <v>105.28</v>
      </c>
      <c r="E28" s="78"/>
      <c r="F28" s="72">
        <v>8</v>
      </c>
      <c r="G28" s="72"/>
      <c r="H28" s="101"/>
      <c r="I28" s="197"/>
      <c r="J28" s="248"/>
      <c r="K28" s="86">
        <v>8</v>
      </c>
      <c r="L28" s="494" t="s">
        <v>282</v>
      </c>
      <c r="M28" s="100">
        <v>32.999000000000002</v>
      </c>
      <c r="N28" s="95">
        <f>L18*0.02</f>
        <v>105.28</v>
      </c>
      <c r="O28" s="248"/>
      <c r="P28" s="245"/>
      <c r="Q28" s="274"/>
      <c r="R28" s="212"/>
      <c r="S28" s="205"/>
    </row>
    <row r="29" spans="1:19" s="38" customFormat="1" ht="22.8" x14ac:dyDescent="0.4">
      <c r="A29" s="72">
        <f t="shared" si="0"/>
        <v>9</v>
      </c>
      <c r="B29" s="61"/>
      <c r="C29" s="100"/>
      <c r="D29" s="95"/>
      <c r="E29" s="78"/>
      <c r="F29" s="72">
        <v>9</v>
      </c>
      <c r="G29" s="72"/>
      <c r="H29" s="101"/>
      <c r="I29" s="197"/>
      <c r="J29" s="248"/>
      <c r="K29" s="86">
        <v>9</v>
      </c>
      <c r="L29" s="240"/>
      <c r="M29" s="101"/>
      <c r="N29" s="95"/>
      <c r="O29" s="248"/>
      <c r="P29" s="245"/>
      <c r="Q29" s="274"/>
      <c r="R29" s="212"/>
      <c r="S29" s="205"/>
    </row>
    <row r="30" spans="1:19" s="38" customFormat="1" ht="22.8" x14ac:dyDescent="0.4">
      <c r="A30" s="72">
        <f t="shared" si="0"/>
        <v>10</v>
      </c>
      <c r="B30" s="61"/>
      <c r="C30" s="100"/>
      <c r="D30" s="195"/>
      <c r="E30" s="78"/>
      <c r="F30" s="72">
        <v>10</v>
      </c>
      <c r="G30" s="72"/>
      <c r="H30" s="101"/>
      <c r="I30" s="197"/>
      <c r="J30" s="248"/>
      <c r="K30" s="86">
        <v>10</v>
      </c>
      <c r="L30" s="240"/>
      <c r="M30" s="240"/>
      <c r="N30" s="95"/>
      <c r="O30" s="248"/>
      <c r="P30" s="245"/>
      <c r="Q30" s="274"/>
      <c r="R30" s="212"/>
      <c r="S30" s="205"/>
    </row>
    <row r="31" spans="1:19" s="38" customFormat="1" ht="22.8" x14ac:dyDescent="0.4">
      <c r="A31" s="72">
        <f t="shared" si="0"/>
        <v>11</v>
      </c>
      <c r="B31" s="64"/>
      <c r="C31" s="64"/>
      <c r="D31" s="65"/>
      <c r="E31" s="78"/>
      <c r="F31" s="72">
        <v>11</v>
      </c>
      <c r="G31" s="72"/>
      <c r="H31" s="72"/>
      <c r="I31" s="197"/>
      <c r="J31" s="248"/>
      <c r="K31" s="86">
        <v>11</v>
      </c>
      <c r="L31" s="240"/>
      <c r="M31" s="240"/>
      <c r="N31" s="95"/>
      <c r="O31" s="248"/>
      <c r="P31" s="245"/>
      <c r="Q31" s="274"/>
      <c r="R31" s="212"/>
      <c r="S31" s="205"/>
    </row>
    <row r="32" spans="1:19" s="38" customFormat="1" ht="22.8" x14ac:dyDescent="0.4">
      <c r="A32" s="72">
        <f t="shared" si="0"/>
        <v>12</v>
      </c>
      <c r="B32" s="64"/>
      <c r="C32" s="64"/>
      <c r="D32" s="65"/>
      <c r="E32" s="78"/>
      <c r="F32" s="72">
        <v>12</v>
      </c>
      <c r="G32" s="72"/>
      <c r="H32" s="72"/>
      <c r="I32" s="197"/>
      <c r="J32" s="248"/>
      <c r="K32" s="86">
        <v>12</v>
      </c>
      <c r="L32" s="240"/>
      <c r="M32" s="240"/>
      <c r="N32" s="95"/>
      <c r="O32" s="248"/>
      <c r="P32" s="245"/>
      <c r="Q32" s="274"/>
      <c r="R32" s="212"/>
      <c r="S32" s="205"/>
    </row>
    <row r="33" spans="1:19" s="458" customFormat="1" ht="15" x14ac:dyDescent="0.25">
      <c r="D33" s="458">
        <f>SUM(D21:D32)</f>
        <v>5263.9999999999991</v>
      </c>
      <c r="F33" s="460"/>
      <c r="I33" s="447">
        <f>SUM(I21:I32)</f>
        <v>2632</v>
      </c>
      <c r="J33" s="447"/>
      <c r="K33" s="447"/>
      <c r="L33" s="447"/>
      <c r="M33" s="447"/>
      <c r="N33" s="447">
        <f>SUM(N21:N32)</f>
        <v>5263.9999999999991</v>
      </c>
      <c r="O33" s="447"/>
      <c r="P33" s="447">
        <f>SUM(C33:N33)</f>
        <v>13159.999999999998</v>
      </c>
      <c r="Q33" s="238"/>
      <c r="R33" s="461"/>
    </row>
    <row r="34" spans="1:19" s="39" customFormat="1" ht="12.75" customHeight="1" x14ac:dyDescent="0.25">
      <c r="A34" s="511"/>
      <c r="B34" s="511"/>
      <c r="C34" s="511"/>
      <c r="D34" s="511"/>
      <c r="E34" s="511"/>
      <c r="F34" s="511"/>
      <c r="G34" s="511"/>
      <c r="H34" s="511"/>
      <c r="I34" s="512"/>
      <c r="J34" s="512"/>
      <c r="K34" s="512"/>
      <c r="L34" s="512"/>
      <c r="M34" s="512"/>
      <c r="N34" s="512"/>
      <c r="O34" s="512"/>
      <c r="P34" s="255"/>
      <c r="Q34" s="43"/>
      <c r="R34" s="213"/>
      <c r="S34" s="205"/>
    </row>
    <row r="35" spans="1:19" s="39" customFormat="1" ht="12.75" customHeight="1" x14ac:dyDescent="0.25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55"/>
      <c r="Q35" s="43"/>
      <c r="R35" s="213"/>
      <c r="S35" s="205"/>
    </row>
    <row r="36" spans="1:19" s="39" customFormat="1" ht="12.75" customHeight="1" x14ac:dyDescent="0.25">
      <c r="A36" s="519" t="s">
        <v>105</v>
      </c>
      <c r="B36" s="519"/>
      <c r="C36" s="519"/>
      <c r="D36" s="519"/>
      <c r="E36" s="519"/>
      <c r="F36" s="519"/>
      <c r="G36" s="519"/>
      <c r="H36" s="519"/>
      <c r="I36" s="520"/>
      <c r="J36" s="520"/>
      <c r="K36" s="520"/>
      <c r="L36" s="520"/>
      <c r="M36" s="520"/>
      <c r="N36" s="520"/>
      <c r="O36" s="520"/>
      <c r="P36" s="255"/>
      <c r="Q36" s="43"/>
      <c r="R36" s="213"/>
      <c r="S36" s="205"/>
    </row>
    <row r="37" spans="1:19" s="39" customFormat="1" ht="12.75" customHeight="1" x14ac:dyDescent="0.25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37"/>
      <c r="Q37" s="43"/>
      <c r="R37" s="213"/>
      <c r="S37" s="205"/>
    </row>
    <row r="38" spans="1:19" s="39" customFormat="1" ht="12.75" customHeight="1" x14ac:dyDescent="0.25">
      <c r="A38" s="516" t="s">
        <v>106</v>
      </c>
      <c r="B38" s="516"/>
      <c r="C38" s="516"/>
      <c r="D38" s="516"/>
      <c r="E38" s="516"/>
      <c r="F38" s="516"/>
      <c r="G38" s="516"/>
      <c r="H38" s="516"/>
      <c r="I38" s="517"/>
      <c r="J38" s="517"/>
      <c r="K38" s="517"/>
      <c r="L38" s="517"/>
      <c r="M38" s="517"/>
      <c r="N38" s="517"/>
      <c r="O38" s="517"/>
      <c r="P38" s="255"/>
      <c r="Q38" s="43"/>
      <c r="R38" s="213"/>
      <c r="S38" s="205"/>
    </row>
    <row r="39" spans="1:19" s="39" customFormat="1" ht="12.75" customHeight="1" x14ac:dyDescent="0.25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37"/>
      <c r="Q39" s="43"/>
      <c r="R39" s="213"/>
      <c r="S39" s="205"/>
    </row>
    <row r="40" spans="1:19" x14ac:dyDescent="0.25">
      <c r="I40" s="237"/>
      <c r="J40" s="237"/>
      <c r="K40" s="237"/>
      <c r="L40" s="237"/>
      <c r="M40" s="237"/>
      <c r="N40" s="237"/>
      <c r="O40" s="237"/>
      <c r="P40" s="237"/>
      <c r="Q40" s="214"/>
      <c r="R40" s="210"/>
      <c r="S40" s="205"/>
    </row>
    <row r="41" spans="1:19" x14ac:dyDescent="0.25">
      <c r="I41" s="237"/>
      <c r="J41" s="237"/>
      <c r="K41" s="237"/>
      <c r="L41" s="237"/>
      <c r="M41" s="237"/>
      <c r="N41" s="237"/>
      <c r="O41" s="237"/>
      <c r="P41" s="237"/>
      <c r="Q41" s="214"/>
      <c r="R41" s="210"/>
      <c r="S41" s="205"/>
    </row>
    <row r="42" spans="1:19" x14ac:dyDescent="0.25">
      <c r="I42" s="237"/>
      <c r="J42" s="237"/>
      <c r="K42" s="237"/>
      <c r="L42" s="237"/>
      <c r="M42" s="237"/>
      <c r="N42" s="237"/>
      <c r="O42" s="237"/>
      <c r="P42" s="237"/>
      <c r="Q42" s="214"/>
      <c r="R42" s="210"/>
      <c r="S42" s="205"/>
    </row>
    <row r="43" spans="1:19" x14ac:dyDescent="0.25">
      <c r="I43" s="237"/>
      <c r="J43" s="237"/>
      <c r="K43" s="237"/>
      <c r="L43" s="237"/>
      <c r="M43" s="237"/>
      <c r="N43" s="237"/>
      <c r="O43" s="237"/>
      <c r="P43" s="237"/>
      <c r="Q43" s="214"/>
      <c r="R43" s="210"/>
      <c r="S43" s="205"/>
    </row>
    <row r="44" spans="1:19" x14ac:dyDescent="0.25">
      <c r="I44" s="237"/>
      <c r="J44" s="237"/>
      <c r="K44" s="237"/>
      <c r="L44" s="237"/>
      <c r="M44" s="237"/>
      <c r="N44" s="237"/>
      <c r="O44" s="237"/>
      <c r="P44" s="237"/>
      <c r="Q44" s="214"/>
      <c r="R44" s="210"/>
      <c r="S44" s="205"/>
    </row>
    <row r="45" spans="1:19" x14ac:dyDescent="0.25">
      <c r="I45" s="237"/>
      <c r="J45" s="237"/>
      <c r="K45" s="237"/>
      <c r="L45" s="237"/>
      <c r="M45" s="237"/>
      <c r="N45" s="237"/>
      <c r="O45" s="237"/>
      <c r="P45" s="237"/>
      <c r="Q45" s="214"/>
      <c r="R45" s="210"/>
      <c r="S45" s="205"/>
    </row>
    <row r="46" spans="1:19" x14ac:dyDescent="0.25">
      <c r="I46" s="237"/>
      <c r="J46" s="237"/>
      <c r="K46" s="237"/>
      <c r="L46" s="237"/>
      <c r="M46" s="237"/>
      <c r="N46" s="237"/>
      <c r="O46" s="237"/>
      <c r="P46" s="237"/>
      <c r="Q46" s="214"/>
      <c r="R46" s="210"/>
      <c r="S46" s="205"/>
    </row>
    <row r="47" spans="1:19" x14ac:dyDescent="0.25">
      <c r="I47" s="237"/>
      <c r="J47" s="237"/>
      <c r="K47" s="237"/>
      <c r="L47" s="237"/>
      <c r="M47" s="237"/>
      <c r="N47" s="237"/>
      <c r="O47" s="237"/>
      <c r="P47" s="237"/>
      <c r="Q47" s="214"/>
      <c r="R47" s="210"/>
      <c r="S47" s="205"/>
    </row>
    <row r="48" spans="1:19" x14ac:dyDescent="0.25">
      <c r="I48" s="237"/>
      <c r="J48" s="237"/>
      <c r="K48" s="237"/>
      <c r="L48" s="237"/>
      <c r="M48" s="237"/>
      <c r="N48" s="237"/>
      <c r="O48" s="237"/>
      <c r="P48" s="237"/>
      <c r="Q48" s="214"/>
      <c r="R48" s="210"/>
      <c r="S48" s="205"/>
    </row>
    <row r="49" spans="9:19" x14ac:dyDescent="0.25">
      <c r="I49" s="237"/>
      <c r="J49" s="237"/>
      <c r="K49" s="237"/>
      <c r="L49" s="237"/>
      <c r="M49" s="237"/>
      <c r="N49" s="237"/>
      <c r="O49" s="237"/>
      <c r="P49" s="237"/>
      <c r="Q49" s="214"/>
      <c r="R49" s="210"/>
      <c r="S49" s="205"/>
    </row>
    <row r="50" spans="9:19" x14ac:dyDescent="0.25">
      <c r="I50" s="237"/>
      <c r="J50" s="237"/>
      <c r="K50" s="237"/>
      <c r="L50" s="237"/>
      <c r="M50" s="237"/>
      <c r="N50" s="237"/>
      <c r="O50" s="237"/>
      <c r="P50" s="237"/>
      <c r="Q50" s="214"/>
      <c r="R50" s="210"/>
      <c r="S50" s="205"/>
    </row>
    <row r="51" spans="9:19" x14ac:dyDescent="0.25">
      <c r="I51" s="238"/>
      <c r="J51" s="238"/>
      <c r="K51" s="238"/>
      <c r="L51" s="238"/>
      <c r="M51" s="238"/>
      <c r="N51" s="238"/>
      <c r="O51" s="238"/>
      <c r="P51" s="238"/>
      <c r="Q51" s="214"/>
    </row>
  </sheetData>
  <mergeCells count="20">
    <mergeCell ref="A39:O39"/>
    <mergeCell ref="A34:O34"/>
    <mergeCell ref="A36:O36"/>
    <mergeCell ref="A38:O38"/>
    <mergeCell ref="A35:O35"/>
    <mergeCell ref="A37:O37"/>
    <mergeCell ref="A1:B1"/>
    <mergeCell ref="A14:B14"/>
    <mergeCell ref="E14:F14"/>
    <mergeCell ref="A12:B12"/>
    <mergeCell ref="E12:F12"/>
    <mergeCell ref="A8:B8"/>
    <mergeCell ref="E8:F8"/>
    <mergeCell ref="A10:B10"/>
    <mergeCell ref="E10:F10"/>
    <mergeCell ref="A3:B3"/>
    <mergeCell ref="A5:B5"/>
    <mergeCell ref="A6:B6"/>
    <mergeCell ref="E6:F6"/>
    <mergeCell ref="C1:I1"/>
  </mergeCells>
  <phoneticPr fontId="0" type="noConversion"/>
  <printOptions horizontalCentered="1"/>
  <pageMargins left="0.12" right="0.12" top="0.25" bottom="0.25" header="0.5" footer="0.5"/>
  <pageSetup scale="67" orientation="landscape" r:id="rId1"/>
  <headerFooter scaleWithDoc="0"/>
  <colBreaks count="1" manualBreakCount="1">
    <brk id="15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51"/>
  <sheetViews>
    <sheetView view="pageBreakPreview" zoomScale="80" zoomScaleNormal="100" zoomScaleSheetLayoutView="80" workbookViewId="0">
      <selection activeCell="L25" sqref="L25"/>
    </sheetView>
  </sheetViews>
  <sheetFormatPr defaultColWidth="9.109375" defaultRowHeight="13.2" x14ac:dyDescent="0.25"/>
  <cols>
    <col min="1" max="1" width="6" style="21" customWidth="1"/>
    <col min="2" max="2" width="29.21875" style="21" customWidth="1"/>
    <col min="3" max="3" width="9.33203125" style="21" customWidth="1"/>
    <col min="4" max="4" width="12" style="21" bestFit="1" customWidth="1"/>
    <col min="5" max="5" width="9.5546875" style="21" customWidth="1"/>
    <col min="6" max="6" width="6" style="21" customWidth="1"/>
    <col min="7" max="7" width="28.77734375" style="21" customWidth="1"/>
    <col min="8" max="8" width="9.33203125" style="21" customWidth="1"/>
    <col min="9" max="9" width="12" style="21" bestFit="1" customWidth="1"/>
    <col min="10" max="10" width="9.5546875" style="21" customWidth="1"/>
    <col min="11" max="11" width="6" style="21" customWidth="1"/>
    <col min="12" max="12" width="31.5546875" style="21" customWidth="1"/>
    <col min="13" max="13" width="9.33203125" style="21" customWidth="1"/>
    <col min="14" max="14" width="12" style="21" bestFit="1" customWidth="1"/>
    <col min="15" max="15" width="9.5546875" style="21" customWidth="1"/>
    <col min="16" max="16" width="15.21875" style="21" customWidth="1"/>
    <col min="17" max="17" width="9.109375" style="47"/>
    <col min="18" max="18" width="9.109375" style="46"/>
    <col min="19" max="16384" width="9.109375" style="21"/>
  </cols>
  <sheetData>
    <row r="1" spans="1:19" s="50" customFormat="1" ht="22.8" x14ac:dyDescent="0.4">
      <c r="A1" s="509" t="s">
        <v>43</v>
      </c>
      <c r="B1" s="509"/>
      <c r="C1" s="510" t="s">
        <v>183</v>
      </c>
      <c r="D1" s="510"/>
      <c r="E1" s="510"/>
      <c r="F1" s="510"/>
      <c r="G1" s="510"/>
      <c r="H1" s="510"/>
      <c r="I1" s="510"/>
      <c r="N1" s="68"/>
      <c r="Q1" s="272"/>
      <c r="R1" s="267"/>
    </row>
    <row r="2" spans="1:19" x14ac:dyDescent="0.25">
      <c r="K2" s="66"/>
      <c r="N2" s="69"/>
    </row>
    <row r="3" spans="1:19" ht="24.6" x14ac:dyDescent="0.4">
      <c r="A3" s="507" t="s">
        <v>0</v>
      </c>
      <c r="B3" s="508"/>
      <c r="C3" s="26" t="s">
        <v>31</v>
      </c>
      <c r="D3" s="27"/>
      <c r="E3" s="27"/>
      <c r="F3" s="27"/>
      <c r="G3" s="27"/>
      <c r="H3" s="22"/>
      <c r="I3" s="66"/>
      <c r="J3" s="66"/>
      <c r="K3" s="69"/>
      <c r="L3" s="66"/>
      <c r="M3" s="67"/>
      <c r="N3" s="69"/>
      <c r="O3" s="22"/>
    </row>
    <row r="4" spans="1:19" ht="15.6" thickBot="1" x14ac:dyDescent="0.3">
      <c r="A4" s="22"/>
      <c r="B4" s="22"/>
      <c r="C4" s="22"/>
      <c r="D4" s="22"/>
      <c r="E4" s="22"/>
      <c r="F4" s="22"/>
      <c r="G4" s="22"/>
      <c r="H4" s="22"/>
      <c r="I4" s="66"/>
      <c r="J4" s="66"/>
      <c r="K4" s="69"/>
      <c r="L4" s="66"/>
      <c r="M4" s="67"/>
      <c r="N4" s="70"/>
      <c r="O4" s="22"/>
    </row>
    <row r="5" spans="1:19" ht="15.6" thickBot="1" x14ac:dyDescent="0.3">
      <c r="A5" s="508" t="s">
        <v>1</v>
      </c>
      <c r="B5" s="513"/>
      <c r="C5" s="28">
        <v>55</v>
      </c>
      <c r="D5" s="22"/>
      <c r="E5" s="22"/>
      <c r="F5" s="22"/>
      <c r="G5" s="22"/>
      <c r="H5" s="22"/>
      <c r="I5" s="66"/>
      <c r="J5" s="66"/>
      <c r="K5" s="69"/>
      <c r="L5" s="66"/>
      <c r="M5" s="67"/>
      <c r="N5" s="70"/>
      <c r="O5" s="22"/>
    </row>
    <row r="6" spans="1:19" ht="15.6" thickBot="1" x14ac:dyDescent="0.3">
      <c r="A6" s="508" t="s">
        <v>2</v>
      </c>
      <c r="B6" s="508"/>
      <c r="C6" s="29">
        <v>150</v>
      </c>
      <c r="D6" s="23" t="s">
        <v>3</v>
      </c>
      <c r="E6" s="514">
        <f>SUM(C5*C6)</f>
        <v>8250</v>
      </c>
      <c r="F6" s="515"/>
      <c r="G6" s="22"/>
      <c r="H6" s="22"/>
      <c r="I6" s="234"/>
      <c r="J6" s="234"/>
      <c r="K6" s="235"/>
      <c r="L6" s="234"/>
      <c r="M6" s="234"/>
      <c r="N6" s="235"/>
      <c r="O6" s="236"/>
      <c r="P6" s="237"/>
      <c r="Q6" s="214"/>
      <c r="R6" s="210"/>
      <c r="S6" s="205"/>
    </row>
    <row r="7" spans="1:19" ht="15.6" thickBot="1" x14ac:dyDescent="0.3">
      <c r="A7" s="30"/>
      <c r="B7" s="30"/>
      <c r="C7" s="31"/>
      <c r="D7" s="23"/>
      <c r="E7" s="32"/>
      <c r="F7" s="33"/>
      <c r="G7" s="22"/>
      <c r="H7" s="22"/>
      <c r="I7" s="234"/>
      <c r="J7" s="234"/>
      <c r="K7" s="235"/>
      <c r="L7" s="234"/>
      <c r="M7" s="234"/>
      <c r="N7" s="235"/>
      <c r="O7" s="236"/>
      <c r="P7" s="237"/>
      <c r="Q7" s="214"/>
      <c r="R7" s="210"/>
      <c r="S7" s="205"/>
    </row>
    <row r="8" spans="1:19" ht="15.6" thickBot="1" x14ac:dyDescent="0.3">
      <c r="A8" s="508" t="s">
        <v>4</v>
      </c>
      <c r="B8" s="513"/>
      <c r="C8" s="34"/>
      <c r="D8" s="22"/>
      <c r="E8" s="518">
        <v>5000</v>
      </c>
      <c r="F8" s="515"/>
      <c r="G8" s="22"/>
      <c r="H8" s="22"/>
      <c r="I8" s="234"/>
      <c r="J8" s="234"/>
      <c r="K8" s="235"/>
      <c r="L8" s="234"/>
      <c r="M8" s="234"/>
      <c r="N8" s="235"/>
      <c r="O8" s="236"/>
      <c r="P8" s="237"/>
      <c r="Q8" s="214"/>
      <c r="R8" s="210"/>
      <c r="S8" s="205"/>
    </row>
    <row r="9" spans="1:19" ht="15.6" thickBot="1" x14ac:dyDescent="0.3">
      <c r="A9" s="30"/>
      <c r="B9" s="35"/>
      <c r="C9" s="34"/>
      <c r="D9" s="22"/>
      <c r="E9" s="33"/>
      <c r="F9" s="33"/>
      <c r="G9" s="22"/>
      <c r="H9" s="22"/>
      <c r="I9" s="234"/>
      <c r="J9" s="234"/>
      <c r="K9" s="235"/>
      <c r="L9" s="234"/>
      <c r="M9" s="234"/>
      <c r="N9" s="235"/>
      <c r="O9" s="236"/>
      <c r="P9" s="237"/>
      <c r="Q9" s="214"/>
      <c r="R9" s="210"/>
      <c r="S9" s="205"/>
    </row>
    <row r="10" spans="1:19" ht="15.6" thickBot="1" x14ac:dyDescent="0.3">
      <c r="A10" s="508" t="s">
        <v>5</v>
      </c>
      <c r="B10" s="513"/>
      <c r="C10" s="22"/>
      <c r="D10" s="22"/>
      <c r="E10" s="518">
        <f>E6+E8</f>
        <v>13250</v>
      </c>
      <c r="F10" s="515"/>
      <c r="G10" s="22"/>
      <c r="H10" s="22"/>
      <c r="I10" s="234"/>
      <c r="J10" s="234"/>
      <c r="K10" s="235"/>
      <c r="L10" s="234"/>
      <c r="M10" s="234"/>
      <c r="N10" s="235"/>
      <c r="O10" s="236"/>
      <c r="P10" s="237"/>
      <c r="Q10" s="214"/>
      <c r="R10" s="210"/>
      <c r="S10" s="205"/>
    </row>
    <row r="11" spans="1:19" ht="15.6" thickBot="1" x14ac:dyDescent="0.3">
      <c r="A11" s="30"/>
      <c r="B11" s="22"/>
      <c r="C11" s="22"/>
      <c r="D11" s="22"/>
      <c r="E11" s="22"/>
      <c r="F11" s="22"/>
      <c r="G11" s="22"/>
      <c r="H11" s="22"/>
      <c r="I11" s="234"/>
      <c r="J11" s="234"/>
      <c r="K11" s="235"/>
      <c r="L11" s="234"/>
      <c r="M11" s="234"/>
      <c r="N11" s="235"/>
      <c r="O11" s="236"/>
      <c r="P11" s="237"/>
      <c r="Q11" s="214"/>
      <c r="R11" s="210"/>
      <c r="S11" s="205"/>
    </row>
    <row r="12" spans="1:19" ht="15.6" thickBot="1" x14ac:dyDescent="0.3">
      <c r="A12" s="508" t="s">
        <v>6</v>
      </c>
      <c r="B12" s="513"/>
      <c r="C12" s="34">
        <v>0.06</v>
      </c>
      <c r="D12" s="22"/>
      <c r="E12" s="514">
        <f>E10*0.06</f>
        <v>795</v>
      </c>
      <c r="F12" s="521"/>
      <c r="G12" s="22"/>
      <c r="H12" s="22"/>
      <c r="I12" s="234"/>
      <c r="J12" s="234"/>
      <c r="K12" s="235"/>
      <c r="L12" s="234"/>
      <c r="M12" s="234"/>
      <c r="N12" s="235"/>
      <c r="O12" s="236"/>
      <c r="P12" s="237"/>
      <c r="Q12" s="214"/>
      <c r="R12" s="210"/>
      <c r="S12" s="205"/>
    </row>
    <row r="13" spans="1:19" ht="15.6" thickBot="1" x14ac:dyDescent="0.3">
      <c r="A13" s="30"/>
      <c r="B13" s="22"/>
      <c r="C13" s="22"/>
      <c r="D13" s="22"/>
      <c r="E13" s="36"/>
      <c r="F13" s="36"/>
      <c r="G13" s="22"/>
      <c r="H13" s="22"/>
      <c r="I13" s="234"/>
      <c r="J13" s="234"/>
      <c r="K13" s="235"/>
      <c r="L13" s="234"/>
      <c r="M13" s="234"/>
      <c r="N13" s="235"/>
      <c r="O13" s="236"/>
      <c r="P13" s="237"/>
      <c r="Q13" s="214"/>
      <c r="R13" s="210"/>
      <c r="S13" s="205"/>
    </row>
    <row r="14" spans="1:19" ht="15.6" thickBot="1" x14ac:dyDescent="0.3">
      <c r="A14" s="508" t="s">
        <v>7</v>
      </c>
      <c r="B14" s="513"/>
      <c r="C14" s="22"/>
      <c r="D14" s="22"/>
      <c r="E14" s="518">
        <f>E10-E12</f>
        <v>12455</v>
      </c>
      <c r="F14" s="515"/>
      <c r="G14" s="22"/>
      <c r="H14" s="22"/>
      <c r="I14" s="234"/>
      <c r="J14" s="234"/>
      <c r="K14" s="234"/>
      <c r="L14" s="234"/>
      <c r="M14" s="234"/>
      <c r="N14" s="235"/>
      <c r="O14" s="236"/>
      <c r="P14" s="237"/>
      <c r="Q14" s="214"/>
      <c r="R14" s="210"/>
      <c r="S14" s="205"/>
    </row>
    <row r="15" spans="1:19" ht="15" x14ac:dyDescent="0.25">
      <c r="A15" s="30"/>
      <c r="B15" s="22"/>
      <c r="C15" s="22"/>
      <c r="D15" s="22"/>
      <c r="E15" s="22"/>
      <c r="F15" s="22"/>
      <c r="G15" s="22"/>
      <c r="H15" s="22"/>
      <c r="I15" s="236"/>
      <c r="J15" s="236"/>
      <c r="K15" s="236"/>
      <c r="L15" s="236"/>
      <c r="M15" s="236"/>
      <c r="N15" s="235"/>
      <c r="O15" s="236"/>
      <c r="P15" s="237"/>
      <c r="Q15" s="214"/>
      <c r="R15" s="210"/>
      <c r="S15" s="205"/>
    </row>
    <row r="16" spans="1:19" ht="15" x14ac:dyDescent="0.25">
      <c r="A16" s="30"/>
      <c r="B16" s="30"/>
      <c r="C16" s="30"/>
      <c r="D16" s="30"/>
      <c r="E16" s="30"/>
      <c r="F16" s="30"/>
      <c r="G16" s="30"/>
      <c r="H16" s="30"/>
      <c r="I16" s="236"/>
      <c r="J16" s="236"/>
      <c r="K16" s="236"/>
      <c r="L16" s="236"/>
      <c r="M16" s="236"/>
      <c r="N16" s="236"/>
      <c r="O16" s="236"/>
      <c r="P16" s="237"/>
      <c r="Q16" s="214"/>
      <c r="R16" s="210"/>
      <c r="S16" s="205"/>
    </row>
    <row r="17" spans="1:19" ht="15" x14ac:dyDescent="0.25">
      <c r="A17" s="37" t="s">
        <v>45</v>
      </c>
      <c r="B17" s="22"/>
      <c r="C17" s="22"/>
      <c r="D17" s="22"/>
      <c r="E17" s="22"/>
      <c r="F17" s="37" t="s">
        <v>8</v>
      </c>
      <c r="G17" s="22"/>
      <c r="H17" s="22"/>
      <c r="I17" s="236"/>
      <c r="J17" s="236"/>
      <c r="K17" s="236" t="s">
        <v>9</v>
      </c>
      <c r="L17" s="236"/>
      <c r="M17" s="236"/>
      <c r="N17" s="236"/>
      <c r="O17" s="236"/>
      <c r="P17" s="237"/>
      <c r="Q17" s="214"/>
      <c r="R17" s="210"/>
      <c r="S17" s="205"/>
    </row>
    <row r="18" spans="1:19" s="455" customFormat="1" ht="17.399999999999999" x14ac:dyDescent="0.3">
      <c r="B18" s="455">
        <f>E14*0.4</f>
        <v>4982</v>
      </c>
      <c r="G18" s="455">
        <f>E14*0.2</f>
        <v>2491</v>
      </c>
      <c r="I18" s="221"/>
      <c r="J18" s="221"/>
      <c r="K18" s="221"/>
      <c r="L18" s="221">
        <f>E14*0.4</f>
        <v>4982</v>
      </c>
      <c r="M18" s="221"/>
      <c r="N18" s="221"/>
      <c r="O18" s="221"/>
      <c r="P18" s="221">
        <f>SUM(A18:M18)</f>
        <v>12455</v>
      </c>
      <c r="Q18" s="456"/>
      <c r="R18" s="457"/>
      <c r="S18" s="458"/>
    </row>
    <row r="19" spans="1:19" ht="15" x14ac:dyDescent="0.25">
      <c r="A19" s="22"/>
      <c r="B19" s="22"/>
      <c r="C19" s="22"/>
      <c r="D19" s="22"/>
      <c r="E19" s="22"/>
      <c r="F19" s="22"/>
      <c r="G19" s="22"/>
      <c r="H19" s="22"/>
      <c r="I19" s="236"/>
      <c r="J19" s="236"/>
      <c r="K19" s="236"/>
      <c r="L19" s="236"/>
      <c r="M19" s="236"/>
      <c r="N19" s="236"/>
      <c r="O19" s="236"/>
      <c r="P19" s="237"/>
      <c r="Q19" s="214"/>
      <c r="R19" s="210"/>
      <c r="S19" s="205"/>
    </row>
    <row r="20" spans="1:19" s="57" customFormat="1" ht="30" x14ac:dyDescent="0.25">
      <c r="A20" s="24" t="s">
        <v>10</v>
      </c>
      <c r="B20" s="24" t="s">
        <v>11</v>
      </c>
      <c r="C20" s="24" t="s">
        <v>12</v>
      </c>
      <c r="D20" s="25" t="s">
        <v>13</v>
      </c>
      <c r="E20" s="24" t="s">
        <v>14</v>
      </c>
      <c r="F20" s="24" t="s">
        <v>10</v>
      </c>
      <c r="G20" s="24" t="s">
        <v>11</v>
      </c>
      <c r="H20" s="24" t="s">
        <v>12</v>
      </c>
      <c r="I20" s="239" t="s">
        <v>13</v>
      </c>
      <c r="J20" s="240" t="s">
        <v>14</v>
      </c>
      <c r="K20" s="240" t="s">
        <v>10</v>
      </c>
      <c r="L20" s="240" t="s">
        <v>11</v>
      </c>
      <c r="M20" s="240" t="s">
        <v>12</v>
      </c>
      <c r="N20" s="239" t="s">
        <v>13</v>
      </c>
      <c r="O20" s="240" t="s">
        <v>14</v>
      </c>
      <c r="P20" s="241"/>
      <c r="Q20" s="273"/>
      <c r="R20" s="211"/>
      <c r="S20" s="205"/>
    </row>
    <row r="21" spans="1:19" s="38" customFormat="1" ht="31.2" x14ac:dyDescent="0.4">
      <c r="A21" s="80">
        <v>1</v>
      </c>
      <c r="B21" s="497" t="s">
        <v>211</v>
      </c>
      <c r="C21" s="496">
        <v>9.1999999999999993</v>
      </c>
      <c r="D21" s="194">
        <f>B18*0.29</f>
        <v>1444.78</v>
      </c>
      <c r="E21" s="82"/>
      <c r="F21" s="80">
        <v>1</v>
      </c>
      <c r="G21" s="494" t="s">
        <v>211</v>
      </c>
      <c r="H21" s="79">
        <v>9.65</v>
      </c>
      <c r="I21" s="194">
        <f>G18*0.29</f>
        <v>722.39</v>
      </c>
      <c r="J21" s="244"/>
      <c r="K21" s="276">
        <v>1</v>
      </c>
      <c r="L21" s="494" t="s">
        <v>211</v>
      </c>
      <c r="M21" s="439">
        <v>18.850000000000001</v>
      </c>
      <c r="N21" s="194">
        <f>L18*0.29</f>
        <v>1444.78</v>
      </c>
      <c r="O21" s="244"/>
      <c r="P21" s="245"/>
      <c r="Q21" s="274"/>
      <c r="R21" s="212"/>
      <c r="S21" s="205"/>
    </row>
    <row r="22" spans="1:19" s="38" customFormat="1" ht="31.2" x14ac:dyDescent="0.4">
      <c r="A22" s="72">
        <v>2</v>
      </c>
      <c r="B22" s="497" t="s">
        <v>195</v>
      </c>
      <c r="C22" s="496">
        <v>9.2899999999999991</v>
      </c>
      <c r="D22" s="95">
        <f>B18*0.24</f>
        <v>1195.68</v>
      </c>
      <c r="E22" s="85"/>
      <c r="F22" s="72">
        <v>2</v>
      </c>
      <c r="G22" s="494" t="s">
        <v>267</v>
      </c>
      <c r="H22" s="63">
        <v>12.74</v>
      </c>
      <c r="I22" s="95">
        <f>G18*0.24</f>
        <v>597.84</v>
      </c>
      <c r="J22" s="248"/>
      <c r="K22" s="86">
        <v>2</v>
      </c>
      <c r="L22" s="494" t="s">
        <v>267</v>
      </c>
      <c r="M22" s="440">
        <v>24.39</v>
      </c>
      <c r="N22" s="95">
        <f>L18*0.24</f>
        <v>1195.68</v>
      </c>
      <c r="O22" s="248"/>
      <c r="P22" s="245"/>
      <c r="Q22" s="274"/>
      <c r="R22" s="212"/>
      <c r="S22" s="205"/>
    </row>
    <row r="23" spans="1:19" s="38" customFormat="1" ht="22.8" x14ac:dyDescent="0.4">
      <c r="A23" s="72">
        <v>3</v>
      </c>
      <c r="B23" s="497" t="s">
        <v>212</v>
      </c>
      <c r="C23" s="496">
        <v>9.9499999999999993</v>
      </c>
      <c r="D23" s="95">
        <f>B18*0.19</f>
        <v>946.58</v>
      </c>
      <c r="E23" s="85"/>
      <c r="F23" s="72">
        <v>3</v>
      </c>
      <c r="G23" s="494" t="s">
        <v>268</v>
      </c>
      <c r="H23" s="63">
        <v>13.81</v>
      </c>
      <c r="I23" s="95">
        <f>G18*0.19</f>
        <v>473.29</v>
      </c>
      <c r="J23" s="248"/>
      <c r="K23" s="86">
        <v>3</v>
      </c>
      <c r="L23" s="494" t="s">
        <v>215</v>
      </c>
      <c r="M23" s="440">
        <v>25.93</v>
      </c>
      <c r="N23" s="95">
        <f>L18*0.19</f>
        <v>946.58</v>
      </c>
      <c r="O23" s="248"/>
      <c r="P23" s="245"/>
      <c r="Q23" s="274"/>
      <c r="R23" s="212"/>
      <c r="S23" s="205"/>
    </row>
    <row r="24" spans="1:19" s="38" customFormat="1" ht="22.8" x14ac:dyDescent="0.4">
      <c r="A24" s="72">
        <v>4</v>
      </c>
      <c r="B24" s="497" t="s">
        <v>213</v>
      </c>
      <c r="C24" s="496">
        <v>10.07</v>
      </c>
      <c r="D24" s="95">
        <f>B18*0.14</f>
        <v>697.48</v>
      </c>
      <c r="E24" s="85"/>
      <c r="F24" s="72">
        <v>4</v>
      </c>
      <c r="G24" s="494" t="s">
        <v>215</v>
      </c>
      <c r="H24" s="63">
        <v>14.25</v>
      </c>
      <c r="I24" s="95">
        <f>G18*0.14</f>
        <v>348.74</v>
      </c>
      <c r="J24" s="248"/>
      <c r="K24" s="86">
        <v>4</v>
      </c>
      <c r="L24" s="494" t="s">
        <v>271</v>
      </c>
      <c r="M24" s="440">
        <v>25.03</v>
      </c>
      <c r="N24" s="95">
        <f>L18*0.14</f>
        <v>697.48</v>
      </c>
      <c r="O24" s="248"/>
      <c r="P24" s="245"/>
      <c r="Q24" s="274"/>
      <c r="R24" s="212"/>
      <c r="S24" s="205"/>
    </row>
    <row r="25" spans="1:19" s="38" customFormat="1" ht="31.2" x14ac:dyDescent="0.4">
      <c r="A25" s="72">
        <v>5</v>
      </c>
      <c r="B25" s="497" t="s">
        <v>214</v>
      </c>
      <c r="C25" s="496">
        <v>10.66</v>
      </c>
      <c r="D25" s="95">
        <f>B18*0.09</f>
        <v>448.38</v>
      </c>
      <c r="E25" s="85"/>
      <c r="F25" s="72">
        <v>5</v>
      </c>
      <c r="G25" s="494" t="s">
        <v>269</v>
      </c>
      <c r="H25" s="63">
        <v>25.25</v>
      </c>
      <c r="I25" s="95">
        <f>G18*0.09</f>
        <v>224.19</v>
      </c>
      <c r="J25" s="248"/>
      <c r="K25" s="86">
        <v>5</v>
      </c>
      <c r="L25" s="494" t="s">
        <v>269</v>
      </c>
      <c r="M25" s="440">
        <v>36.18</v>
      </c>
      <c r="N25" s="95">
        <f>L18*0.09</f>
        <v>448.38</v>
      </c>
      <c r="O25" s="248"/>
      <c r="P25" s="245"/>
      <c r="Q25" s="274"/>
      <c r="R25" s="212"/>
      <c r="S25" s="205"/>
    </row>
    <row r="26" spans="1:19" s="38" customFormat="1" ht="31.2" x14ac:dyDescent="0.4">
      <c r="A26" s="72">
        <v>6</v>
      </c>
      <c r="B26" s="497" t="s">
        <v>215</v>
      </c>
      <c r="C26" s="496">
        <v>10.78</v>
      </c>
      <c r="D26" s="95">
        <f>B18*0.05</f>
        <v>249.10000000000002</v>
      </c>
      <c r="E26" s="85"/>
      <c r="F26" s="72">
        <v>6</v>
      </c>
      <c r="G26" s="72"/>
      <c r="H26" s="77"/>
      <c r="I26" s="95">
        <f>G18*0.05</f>
        <v>124.55000000000001</v>
      </c>
      <c r="J26" s="248"/>
      <c r="K26" s="86">
        <v>6</v>
      </c>
      <c r="L26" s="494" t="s">
        <v>195</v>
      </c>
      <c r="M26" s="440" t="s">
        <v>270</v>
      </c>
      <c r="N26" s="95">
        <f>L18*0.05</f>
        <v>249.10000000000002</v>
      </c>
      <c r="O26" s="248"/>
      <c r="P26" s="245"/>
      <c r="Q26" s="274"/>
      <c r="R26" s="212"/>
      <c r="S26" s="205"/>
    </row>
    <row r="27" spans="1:19" s="38" customFormat="1" ht="22.8" x14ac:dyDescent="0.4">
      <c r="A27" s="72">
        <v>7</v>
      </c>
      <c r="B27" s="61"/>
      <c r="C27" s="63"/>
      <c r="D27" s="95"/>
      <c r="E27" s="85"/>
      <c r="F27" s="72">
        <v>7</v>
      </c>
      <c r="G27" s="72"/>
      <c r="H27" s="72"/>
      <c r="I27" s="197"/>
      <c r="J27" s="248"/>
      <c r="K27" s="86">
        <v>7</v>
      </c>
      <c r="L27" s="240"/>
      <c r="M27" s="240"/>
      <c r="N27" s="95"/>
      <c r="O27" s="248"/>
      <c r="P27" s="245"/>
      <c r="Q27" s="274"/>
      <c r="R27" s="212"/>
      <c r="S27" s="205"/>
    </row>
    <row r="28" spans="1:19" s="38" customFormat="1" ht="22.8" x14ac:dyDescent="0.4">
      <c r="A28" s="72">
        <v>8</v>
      </c>
      <c r="B28" s="61"/>
      <c r="C28" s="63"/>
      <c r="D28" s="95"/>
      <c r="E28" s="85"/>
      <c r="F28" s="72">
        <v>8</v>
      </c>
      <c r="G28" s="72"/>
      <c r="H28" s="72"/>
      <c r="I28" s="197"/>
      <c r="J28" s="248"/>
      <c r="K28" s="86">
        <v>8</v>
      </c>
      <c r="L28" s="240"/>
      <c r="M28" s="240"/>
      <c r="N28" s="95"/>
      <c r="O28" s="248"/>
      <c r="P28" s="245"/>
      <c r="Q28" s="274"/>
      <c r="R28" s="212"/>
      <c r="S28" s="205"/>
    </row>
    <row r="29" spans="1:19" s="38" customFormat="1" ht="22.8" x14ac:dyDescent="0.4">
      <c r="A29" s="72">
        <v>9</v>
      </c>
      <c r="B29" s="61"/>
      <c r="C29" s="63"/>
      <c r="D29" s="95"/>
      <c r="E29" s="85"/>
      <c r="F29" s="72">
        <v>9</v>
      </c>
      <c r="G29" s="98"/>
      <c r="H29" s="98"/>
      <c r="I29" s="253"/>
      <c r="J29" s="246"/>
      <c r="K29" s="86">
        <v>9</v>
      </c>
      <c r="L29" s="240"/>
      <c r="M29" s="240"/>
      <c r="N29" s="197"/>
      <c r="O29" s="248"/>
      <c r="P29" s="245"/>
      <c r="Q29" s="274"/>
      <c r="R29" s="212"/>
      <c r="S29" s="205"/>
    </row>
    <row r="30" spans="1:19" s="38" customFormat="1" ht="22.8" x14ac:dyDescent="0.4">
      <c r="A30" s="72">
        <v>10</v>
      </c>
      <c r="B30" s="61"/>
      <c r="C30" s="63"/>
      <c r="D30" s="195"/>
      <c r="E30" s="85"/>
      <c r="F30" s="72">
        <v>10</v>
      </c>
      <c r="G30" s="98"/>
      <c r="H30" s="98"/>
      <c r="I30" s="253"/>
      <c r="J30" s="246"/>
      <c r="K30" s="86">
        <v>10</v>
      </c>
      <c r="L30" s="254"/>
      <c r="M30" s="254"/>
      <c r="N30" s="253"/>
      <c r="O30" s="246"/>
      <c r="P30" s="245"/>
      <c r="Q30" s="274"/>
      <c r="R30" s="212"/>
      <c r="S30" s="205"/>
    </row>
    <row r="31" spans="1:19" s="38" customFormat="1" ht="22.8" x14ac:dyDescent="0.4">
      <c r="A31" s="72">
        <v>11</v>
      </c>
      <c r="B31" s="64"/>
      <c r="C31" s="64"/>
      <c r="D31" s="65"/>
      <c r="E31" s="85"/>
      <c r="F31" s="72">
        <v>11</v>
      </c>
      <c r="G31" s="97"/>
      <c r="H31" s="97"/>
      <c r="I31" s="198"/>
      <c r="J31" s="246"/>
      <c r="K31" s="86">
        <v>11</v>
      </c>
      <c r="L31" s="249"/>
      <c r="M31" s="249"/>
      <c r="N31" s="198"/>
      <c r="O31" s="246"/>
      <c r="P31" s="245"/>
      <c r="Q31" s="274"/>
      <c r="R31" s="212"/>
      <c r="S31" s="205"/>
    </row>
    <row r="32" spans="1:19" s="38" customFormat="1" ht="22.8" x14ac:dyDescent="0.4">
      <c r="A32" s="72">
        <v>12</v>
      </c>
      <c r="B32" s="64"/>
      <c r="C32" s="64"/>
      <c r="D32" s="65"/>
      <c r="E32" s="85"/>
      <c r="F32" s="72">
        <v>12</v>
      </c>
      <c r="G32" s="97"/>
      <c r="H32" s="97"/>
      <c r="I32" s="198"/>
      <c r="J32" s="246"/>
      <c r="K32" s="86">
        <v>12</v>
      </c>
      <c r="L32" s="249"/>
      <c r="M32" s="249"/>
      <c r="N32" s="198"/>
      <c r="O32" s="246"/>
      <c r="P32" s="245"/>
      <c r="Q32" s="274"/>
      <c r="R32" s="212"/>
      <c r="S32" s="205"/>
    </row>
    <row r="33" spans="1:19" s="458" customFormat="1" ht="15" x14ac:dyDescent="0.25">
      <c r="D33" s="458">
        <f>SUM(D21:D32)</f>
        <v>4982.0000000000009</v>
      </c>
      <c r="F33" s="460"/>
      <c r="I33" s="447">
        <f>SUM(I21:I32)</f>
        <v>2491.0000000000005</v>
      </c>
      <c r="J33" s="447"/>
      <c r="K33" s="447"/>
      <c r="L33" s="447"/>
      <c r="M33" s="447"/>
      <c r="N33" s="447">
        <f>SUM(N21:N32)</f>
        <v>4982.0000000000009</v>
      </c>
      <c r="O33" s="447"/>
      <c r="P33" s="447">
        <f>SUM(D33:N33)</f>
        <v>12455.000000000004</v>
      </c>
      <c r="Q33" s="238"/>
      <c r="R33" s="461"/>
    </row>
    <row r="34" spans="1:19" s="39" customFormat="1" ht="12.75" customHeight="1" x14ac:dyDescent="0.25">
      <c r="I34" s="237"/>
      <c r="J34" s="237"/>
      <c r="K34" s="237"/>
      <c r="L34" s="237"/>
      <c r="M34" s="237"/>
      <c r="N34" s="237"/>
      <c r="O34" s="237"/>
      <c r="P34" s="237"/>
      <c r="Q34" s="43"/>
      <c r="R34" s="213"/>
      <c r="S34" s="205"/>
    </row>
    <row r="35" spans="1:19" s="39" customFormat="1" ht="12.75" customHeight="1" x14ac:dyDescent="0.25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37"/>
      <c r="Q35" s="43"/>
      <c r="R35" s="213"/>
      <c r="S35" s="205"/>
    </row>
    <row r="36" spans="1:19" s="39" customFormat="1" ht="12.75" customHeight="1" x14ac:dyDescent="0.25">
      <c r="A36" s="519" t="s">
        <v>105</v>
      </c>
      <c r="B36" s="519"/>
      <c r="C36" s="519"/>
      <c r="D36" s="519"/>
      <c r="E36" s="519"/>
      <c r="F36" s="519"/>
      <c r="G36" s="519"/>
      <c r="H36" s="519"/>
      <c r="I36" s="520"/>
      <c r="J36" s="520"/>
      <c r="K36" s="520"/>
      <c r="L36" s="520"/>
      <c r="M36" s="520"/>
      <c r="N36" s="520"/>
      <c r="O36" s="520"/>
      <c r="P36" s="237"/>
      <c r="Q36" s="43"/>
      <c r="R36" s="213"/>
      <c r="S36" s="205"/>
    </row>
    <row r="37" spans="1:19" s="39" customFormat="1" ht="12.75" customHeight="1" x14ac:dyDescent="0.25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37"/>
      <c r="Q37" s="43"/>
      <c r="R37" s="213"/>
      <c r="S37" s="205"/>
    </row>
    <row r="38" spans="1:19" s="39" customFormat="1" ht="12.75" customHeight="1" x14ac:dyDescent="0.25">
      <c r="A38" s="516" t="s">
        <v>106</v>
      </c>
      <c r="B38" s="516"/>
      <c r="C38" s="516"/>
      <c r="D38" s="516"/>
      <c r="E38" s="516"/>
      <c r="F38" s="516"/>
      <c r="G38" s="516"/>
      <c r="H38" s="516"/>
      <c r="I38" s="517"/>
      <c r="J38" s="517"/>
      <c r="K38" s="517"/>
      <c r="L38" s="517"/>
      <c r="M38" s="517"/>
      <c r="N38" s="517"/>
      <c r="O38" s="517"/>
      <c r="P38" s="237"/>
      <c r="Q38" s="43"/>
      <c r="R38" s="213"/>
      <c r="S38" s="205"/>
    </row>
    <row r="39" spans="1:19" s="39" customFormat="1" ht="12.75" customHeight="1" x14ac:dyDescent="0.25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37"/>
      <c r="Q39" s="43"/>
      <c r="R39" s="213"/>
      <c r="S39" s="205"/>
    </row>
    <row r="40" spans="1:19" x14ac:dyDescent="0.25">
      <c r="I40" s="237"/>
      <c r="J40" s="237"/>
      <c r="K40" s="237"/>
      <c r="L40" s="237"/>
      <c r="M40" s="237"/>
      <c r="N40" s="237"/>
      <c r="O40" s="237"/>
      <c r="P40" s="237"/>
      <c r="Q40" s="214"/>
      <c r="R40" s="210"/>
      <c r="S40" s="205"/>
    </row>
    <row r="41" spans="1:19" x14ac:dyDescent="0.25">
      <c r="I41" s="237"/>
      <c r="J41" s="237"/>
      <c r="K41" s="237"/>
      <c r="L41" s="237"/>
      <c r="M41" s="237"/>
      <c r="N41" s="237"/>
      <c r="O41" s="237"/>
      <c r="P41" s="237"/>
      <c r="Q41" s="214"/>
      <c r="R41" s="210"/>
      <c r="S41" s="205"/>
    </row>
    <row r="42" spans="1:19" x14ac:dyDescent="0.25">
      <c r="I42" s="237"/>
      <c r="J42" s="237"/>
      <c r="K42" s="237"/>
      <c r="L42" s="237"/>
      <c r="M42" s="237"/>
      <c r="N42" s="237"/>
      <c r="O42" s="237"/>
      <c r="P42" s="237"/>
      <c r="Q42" s="214"/>
      <c r="R42" s="210"/>
      <c r="S42" s="205"/>
    </row>
    <row r="43" spans="1:19" x14ac:dyDescent="0.25">
      <c r="I43" s="237"/>
      <c r="J43" s="237"/>
      <c r="K43" s="237"/>
      <c r="L43" s="237"/>
      <c r="M43" s="237"/>
      <c r="N43" s="237"/>
      <c r="O43" s="237"/>
      <c r="P43" s="237"/>
      <c r="Q43" s="214"/>
      <c r="R43" s="210"/>
      <c r="S43" s="205"/>
    </row>
    <row r="44" spans="1:19" x14ac:dyDescent="0.25">
      <c r="I44" s="237"/>
      <c r="J44" s="237"/>
      <c r="K44" s="237"/>
      <c r="L44" s="237"/>
      <c r="M44" s="237"/>
      <c r="N44" s="237"/>
      <c r="O44" s="237"/>
      <c r="P44" s="237"/>
      <c r="Q44" s="214"/>
      <c r="R44" s="210"/>
      <c r="S44" s="205"/>
    </row>
    <row r="45" spans="1:19" x14ac:dyDescent="0.25">
      <c r="I45" s="237"/>
      <c r="J45" s="237"/>
      <c r="K45" s="237"/>
      <c r="L45" s="237"/>
      <c r="M45" s="237"/>
      <c r="N45" s="237"/>
      <c r="O45" s="237"/>
      <c r="P45" s="237"/>
      <c r="Q45" s="214"/>
      <c r="R45" s="210"/>
      <c r="S45" s="205"/>
    </row>
    <row r="46" spans="1:19" x14ac:dyDescent="0.25">
      <c r="I46" s="237"/>
      <c r="J46" s="237"/>
      <c r="K46" s="237"/>
      <c r="L46" s="237"/>
      <c r="M46" s="237"/>
      <c r="N46" s="237"/>
      <c r="O46" s="237"/>
      <c r="P46" s="237"/>
      <c r="Q46" s="214"/>
      <c r="R46" s="210"/>
      <c r="S46" s="205"/>
    </row>
    <row r="47" spans="1:19" x14ac:dyDescent="0.25">
      <c r="I47" s="237"/>
      <c r="J47" s="237"/>
      <c r="K47" s="237"/>
      <c r="L47" s="237"/>
      <c r="M47" s="237"/>
      <c r="N47" s="237"/>
      <c r="O47" s="237"/>
      <c r="P47" s="237"/>
      <c r="Q47" s="214"/>
      <c r="R47" s="210"/>
      <c r="S47" s="205"/>
    </row>
    <row r="48" spans="1:19" x14ac:dyDescent="0.25">
      <c r="I48" s="237"/>
      <c r="J48" s="237"/>
      <c r="K48" s="237"/>
      <c r="L48" s="237"/>
      <c r="M48" s="237"/>
      <c r="N48" s="237"/>
      <c r="O48" s="237"/>
      <c r="P48" s="237"/>
      <c r="Q48" s="214"/>
      <c r="R48" s="210"/>
      <c r="S48" s="205"/>
    </row>
    <row r="49" spans="9:19" x14ac:dyDescent="0.25">
      <c r="I49" s="237"/>
      <c r="J49" s="237"/>
      <c r="K49" s="237"/>
      <c r="L49" s="237"/>
      <c r="M49" s="237"/>
      <c r="N49" s="237"/>
      <c r="O49" s="237"/>
      <c r="P49" s="237"/>
      <c r="Q49" s="214"/>
      <c r="R49" s="210"/>
      <c r="S49" s="205"/>
    </row>
    <row r="50" spans="9:19" x14ac:dyDescent="0.25">
      <c r="I50" s="237"/>
      <c r="J50" s="237"/>
      <c r="K50" s="237"/>
      <c r="L50" s="237"/>
      <c r="M50" s="237"/>
      <c r="N50" s="237"/>
      <c r="O50" s="237"/>
      <c r="P50" s="237"/>
      <c r="Q50" s="214"/>
      <c r="R50" s="210"/>
      <c r="S50" s="205"/>
    </row>
    <row r="51" spans="9:19" x14ac:dyDescent="0.25">
      <c r="I51" s="238"/>
      <c r="J51" s="238"/>
      <c r="K51" s="238"/>
      <c r="L51" s="238"/>
      <c r="M51" s="238"/>
      <c r="N51" s="238"/>
      <c r="O51" s="238"/>
      <c r="P51" s="238"/>
      <c r="Q51" s="214"/>
    </row>
  </sheetData>
  <mergeCells count="19">
    <mergeCell ref="E8:F8"/>
    <mergeCell ref="A10:B10"/>
    <mergeCell ref="E10:F10"/>
    <mergeCell ref="A3:B3"/>
    <mergeCell ref="A1:B1"/>
    <mergeCell ref="C1:I1"/>
    <mergeCell ref="A38:O38"/>
    <mergeCell ref="A39:O39"/>
    <mergeCell ref="A5:B5"/>
    <mergeCell ref="A6:B6"/>
    <mergeCell ref="E6:F6"/>
    <mergeCell ref="A35:O35"/>
    <mergeCell ref="A36:O36"/>
    <mergeCell ref="A37:O37"/>
    <mergeCell ref="A14:B14"/>
    <mergeCell ref="E14:F14"/>
    <mergeCell ref="A12:B12"/>
    <mergeCell ref="E12:F12"/>
    <mergeCell ref="A8:B8"/>
  </mergeCells>
  <phoneticPr fontId="0" type="noConversion"/>
  <printOptions horizontalCentered="1"/>
  <pageMargins left="0.12" right="0.12" top="0.25" bottom="0.25" header="0.5" footer="0.5"/>
  <pageSetup scale="69" orientation="landscape" r:id="rId1"/>
  <headerFooter scaleWithDoc="0"/>
  <colBreaks count="1" manualBreakCount="1">
    <brk id="15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21</vt:i4>
      </vt:variant>
    </vt:vector>
  </HeadingPairs>
  <TitlesOfParts>
    <vt:vector size="40" baseType="lpstr">
      <vt:lpstr>All Indian Rodeo</vt:lpstr>
      <vt:lpstr>Bareback</vt:lpstr>
      <vt:lpstr>Steer Wrestling</vt:lpstr>
      <vt:lpstr>Saddle Bronc</vt:lpstr>
      <vt:lpstr>TR Header</vt:lpstr>
      <vt:lpstr>TR Heeler</vt:lpstr>
      <vt:lpstr>Bull Riding</vt:lpstr>
      <vt:lpstr>Barrel Racing</vt:lpstr>
      <vt:lpstr>Tie Down Roping</vt:lpstr>
      <vt:lpstr>Breakaway</vt:lpstr>
      <vt:lpstr>Sr. Breakaway</vt:lpstr>
      <vt:lpstr>Sr. TR Header</vt:lpstr>
      <vt:lpstr>Sr. TR Heeler</vt:lpstr>
      <vt:lpstr>Jr. Barrel Racing</vt:lpstr>
      <vt:lpstr>Jr. Breakaway</vt:lpstr>
      <vt:lpstr>Jr. Bull Riding</vt:lpstr>
      <vt:lpstr>RESULTS</vt:lpstr>
      <vt:lpstr>SANCTION FEE</vt:lpstr>
      <vt:lpstr>STOCK FEES</vt:lpstr>
      <vt:lpstr>'All Indian Rodeo'!Print_Area</vt:lpstr>
      <vt:lpstr>Bareback!Print_Area</vt:lpstr>
      <vt:lpstr>'Barrel Racing'!Print_Area</vt:lpstr>
      <vt:lpstr>Breakaway!Print_Area</vt:lpstr>
      <vt:lpstr>'Bull Riding'!Print_Area</vt:lpstr>
      <vt:lpstr>'Jr. Barrel Racing'!Print_Area</vt:lpstr>
      <vt:lpstr>'Jr. Breakaway'!Print_Area</vt:lpstr>
      <vt:lpstr>'Jr. Bull Riding'!Print_Area</vt:lpstr>
      <vt:lpstr>RESULTS!Print_Area</vt:lpstr>
      <vt:lpstr>'Saddle Bronc'!Print_Area</vt:lpstr>
      <vt:lpstr>'SANCTION FEE'!Print_Area</vt:lpstr>
      <vt:lpstr>'Sr. Breakaway'!Print_Area</vt:lpstr>
      <vt:lpstr>'Sr. TR Header'!Print_Area</vt:lpstr>
      <vt:lpstr>'Sr. TR Heeler'!Print_Area</vt:lpstr>
      <vt:lpstr>'Steer Wrestling'!Print_Area</vt:lpstr>
      <vt:lpstr>'STOCK FEES'!Print_Area</vt:lpstr>
      <vt:lpstr>'Tie Down Roping'!Print_Area</vt:lpstr>
      <vt:lpstr>'TR Header'!Print_Area</vt:lpstr>
      <vt:lpstr>'TR Heeler'!Print_Area</vt:lpstr>
      <vt:lpstr>'All Indian Rodeo'!Print_Titles</vt:lpstr>
      <vt:lpstr>'STOCK FEES'!Print_Titles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Kari's PC</cp:lastModifiedBy>
  <cp:lastPrinted>2022-08-22T00:33:24Z</cp:lastPrinted>
  <dcterms:created xsi:type="dcterms:W3CDTF">2014-03-21T02:23:38Z</dcterms:created>
  <dcterms:modified xsi:type="dcterms:W3CDTF">2022-08-22T14:51:05Z</dcterms:modified>
</cp:coreProperties>
</file>