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's PC\OneDrive\Documents\"/>
    </mc:Choice>
  </mc:AlternateContent>
  <xr:revisionPtr revIDLastSave="0" documentId="8_{8965CD53-93EA-4A57-A9CC-7373407B13BF}" xr6:coauthVersionLast="47" xr6:coauthVersionMax="47" xr10:uidLastSave="{00000000-0000-0000-0000-000000000000}"/>
  <bookViews>
    <workbookView xWindow="-108" yWindow="-108" windowWidth="23256" windowHeight="12456" tabRatio="909" activeTab="10" xr2:uid="{00000000-000D-0000-FFFF-FFFF00000000}"/>
  </bookViews>
  <sheets>
    <sheet name="All Indian Rodeo" sheetId="23" r:id="rId1"/>
    <sheet name="Bareback" sheetId="1" state="hidden" r:id="rId2"/>
    <sheet name="Steer Wrestling" sheetId="7" state="hidden" r:id="rId3"/>
    <sheet name="Saddle Bronc" sheetId="3" state="hidden" r:id="rId4"/>
    <sheet name="Tie Down" sheetId="5" state="hidden" r:id="rId5"/>
    <sheet name="Breakaway" sheetId="6" state="hidden" r:id="rId6"/>
    <sheet name="Open Teams" sheetId="16" state="hidden" r:id="rId7"/>
    <sheet name="Barrel Racing" sheetId="8" state="hidden" r:id="rId8"/>
    <sheet name="Bull Riding" sheetId="30" state="hidden" r:id="rId9"/>
    <sheet name="Jr. Barrel Racing" sheetId="32" r:id="rId10"/>
    <sheet name="Jr. Breakaway" sheetId="31" r:id="rId11"/>
    <sheet name="Sr. Team Roping" sheetId="35" r:id="rId12"/>
    <sheet name="Sr. Breakaway" sheetId="19" r:id="rId13"/>
    <sheet name="Jr. Bull Riding" sheetId="22" r:id="rId14"/>
    <sheet name="RESULTS" sheetId="36" r:id="rId15"/>
    <sheet name="STOCK FEES" sheetId="27" r:id="rId16"/>
    <sheet name="Sanction Fee" sheetId="33" r:id="rId17"/>
    <sheet name="JUDGES.TIMERSCES.PAY" sheetId="28" r:id="rId18"/>
  </sheets>
  <definedNames>
    <definedName name="_xlnm.Print_Area" localSheetId="0">'All Indian Rodeo'!$A$1:$Q$39</definedName>
    <definedName name="_xlnm.Print_Area" localSheetId="1">Bareback!$A$1:$O$39</definedName>
    <definedName name="_xlnm.Print_Area" localSheetId="7">'Barrel Racing'!$A$1:$O$39</definedName>
    <definedName name="_xlnm.Print_Area" localSheetId="5">Breakaway!$A$1:$O$39</definedName>
    <definedName name="_xlnm.Print_Area" localSheetId="8">'Bull Riding'!$A$1:$O$39</definedName>
    <definedName name="_xlnm.Print_Area" localSheetId="9">'Jr. Barrel Racing'!$A$1:$O$39</definedName>
    <definedName name="_xlnm.Print_Area" localSheetId="10">'Jr. Breakaway'!$A$1:$O$39</definedName>
    <definedName name="_xlnm.Print_Area" localSheetId="13">'Jr. Bull Riding'!$A$1:$O$39</definedName>
    <definedName name="_xlnm.Print_Area" localSheetId="17">'JUDGES.TIMERSCES.PAY'!$A$1:$I$79</definedName>
    <definedName name="_xlnm.Print_Area" localSheetId="6">'Open Teams'!$A$1:$O$39</definedName>
    <definedName name="_xlnm.Print_Area" localSheetId="14">RESULTS!$A$1:$F$47</definedName>
    <definedName name="_xlnm.Print_Area" localSheetId="3">'Saddle Bronc'!$A$1:$O$39</definedName>
    <definedName name="_xlnm.Print_Area" localSheetId="16">'Sanction Fee'!$A$1:$F$44</definedName>
    <definedName name="_xlnm.Print_Area" localSheetId="12">'Sr. Breakaway'!$A$1:$O$39</definedName>
    <definedName name="_xlnm.Print_Area" localSheetId="11">'Sr. Team Roping'!$A$1:$O$39</definedName>
    <definedName name="_xlnm.Print_Area" localSheetId="2">'Steer Wrestling'!$A$1:$O$39</definedName>
    <definedName name="_xlnm.Print_Area" localSheetId="15">'STOCK FEES'!$A$1:$F$36</definedName>
    <definedName name="_xlnm.Print_Area" localSheetId="4">'Tie Down'!$A$1:$O$39</definedName>
    <definedName name="_xlnm.Print_Titles" localSheetId="0">'All Indian Rodeo'!$1:$4</definedName>
    <definedName name="_xlnm.Print_Titles" localSheetId="17">'JUDGES.TIMERSCES.PAY'!$1:$3</definedName>
    <definedName name="_xlnm.Print_Titles" localSheetId="16">'Sanction Fee'!$1:$3</definedName>
    <definedName name="_xlnm.Print_Titles" localSheetId="15">'STOCK FEES'!$1:$3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32" l="1"/>
  <c r="D25" i="32"/>
  <c r="B34" i="36" l="1"/>
  <c r="C34" i="36"/>
  <c r="D34" i="36"/>
  <c r="B35" i="36"/>
  <c r="C35" i="36"/>
  <c r="D35" i="36"/>
  <c r="B36" i="36"/>
  <c r="C36" i="36"/>
  <c r="D36" i="36"/>
  <c r="B37" i="36"/>
  <c r="C37" i="36"/>
  <c r="D37" i="36"/>
  <c r="B38" i="36"/>
  <c r="C38" i="36"/>
  <c r="D38" i="36"/>
  <c r="B39" i="36"/>
  <c r="C39" i="36"/>
  <c r="D39" i="36"/>
  <c r="B26" i="36"/>
  <c r="C26" i="36"/>
  <c r="D26" i="36"/>
  <c r="B27" i="36"/>
  <c r="C27" i="36"/>
  <c r="D27" i="36"/>
  <c r="B28" i="36"/>
  <c r="C28" i="36"/>
  <c r="D28" i="36"/>
  <c r="B29" i="36"/>
  <c r="C29" i="36"/>
  <c r="D29" i="36"/>
  <c r="B30" i="36"/>
  <c r="C30" i="36"/>
  <c r="D30" i="36"/>
  <c r="B31" i="36"/>
  <c r="C31" i="36"/>
  <c r="D31" i="36"/>
  <c r="B4" i="36" l="1"/>
  <c r="C4" i="36"/>
  <c r="D4" i="36"/>
  <c r="B5" i="36"/>
  <c r="C5" i="36"/>
  <c r="D5" i="36"/>
  <c r="B6" i="36"/>
  <c r="C6" i="36"/>
  <c r="D6" i="36"/>
  <c r="B7" i="36"/>
  <c r="C7" i="36"/>
  <c r="D7" i="36"/>
  <c r="B8" i="36"/>
  <c r="C8" i="36"/>
  <c r="D8" i="36"/>
  <c r="B9" i="36"/>
  <c r="C9" i="36"/>
  <c r="D9" i="36"/>
  <c r="B42" i="36"/>
  <c r="C42" i="36"/>
  <c r="D42" i="36"/>
  <c r="B43" i="36"/>
  <c r="C43" i="36"/>
  <c r="D43" i="36"/>
  <c r="B44" i="36"/>
  <c r="C44" i="36"/>
  <c r="D44" i="36"/>
  <c r="B45" i="36"/>
  <c r="C45" i="36"/>
  <c r="D45" i="36"/>
  <c r="B46" i="36"/>
  <c r="C46" i="36"/>
  <c r="D46" i="36"/>
  <c r="B47" i="36"/>
  <c r="C47" i="36"/>
  <c r="D47" i="36"/>
  <c r="B20" i="36" l="1"/>
  <c r="C20" i="36"/>
  <c r="D20" i="36"/>
  <c r="C21" i="36"/>
  <c r="D21" i="36"/>
  <c r="C22" i="36"/>
  <c r="D22" i="36"/>
  <c r="C23" i="36"/>
  <c r="D23" i="36"/>
  <c r="B12" i="36"/>
  <c r="C12" i="36"/>
  <c r="D12" i="36"/>
  <c r="B13" i="36"/>
  <c r="C13" i="36"/>
  <c r="D13" i="36"/>
  <c r="C14" i="36"/>
  <c r="D14" i="36"/>
  <c r="B15" i="36"/>
  <c r="C15" i="36"/>
  <c r="D15" i="36"/>
  <c r="B16" i="36"/>
  <c r="C16" i="36"/>
  <c r="D16" i="36"/>
  <c r="C17" i="36"/>
  <c r="D17" i="36"/>
  <c r="N7" i="23" l="1"/>
  <c r="M7" i="23"/>
  <c r="L7" i="23"/>
  <c r="K7" i="23"/>
  <c r="O8" i="35"/>
  <c r="E31" i="23" s="1"/>
  <c r="D68" i="28"/>
  <c r="E28" i="23"/>
  <c r="M6" i="35"/>
  <c r="C31" i="23" s="1"/>
  <c r="M6" i="16"/>
  <c r="C20" i="23" s="1"/>
  <c r="E30" i="23"/>
  <c r="C30" i="23"/>
  <c r="B30" i="23"/>
  <c r="D53" i="28" l="1"/>
  <c r="V5" i="35" l="1"/>
  <c r="B21" i="33" l="1"/>
  <c r="B19" i="27"/>
  <c r="A22" i="35"/>
  <c r="A23" i="35" s="1"/>
  <c r="E6" i="35"/>
  <c r="O6" i="35" l="1"/>
  <c r="O10" i="35" s="1"/>
  <c r="B31" i="23"/>
  <c r="E10" i="35"/>
  <c r="E12" i="35" s="1"/>
  <c r="D30" i="23"/>
  <c r="A24" i="35"/>
  <c r="B22" i="33"/>
  <c r="B20" i="27"/>
  <c r="D31" i="23" l="1"/>
  <c r="F31" i="23"/>
  <c r="O12" i="35"/>
  <c r="G31" i="23" s="1"/>
  <c r="E14" i="35"/>
  <c r="F30" i="23"/>
  <c r="A25" i="35"/>
  <c r="A26" i="35" s="1"/>
  <c r="A27" i="35" s="1"/>
  <c r="A28" i="35" s="1"/>
  <c r="A29" i="35" s="1"/>
  <c r="A30" i="35" s="1"/>
  <c r="A31" i="35" s="1"/>
  <c r="A32" i="35" s="1"/>
  <c r="C22" i="33" l="1"/>
  <c r="O14" i="35"/>
  <c r="H31" i="23" s="1"/>
  <c r="H50" i="35"/>
  <c r="H47" i="35"/>
  <c r="F46" i="35"/>
  <c r="D45" i="35"/>
  <c r="B44" i="35"/>
  <c r="B43" i="35"/>
  <c r="F48" i="35"/>
  <c r="H46" i="35"/>
  <c r="F45" i="35"/>
  <c r="D44" i="35"/>
  <c r="D43" i="35"/>
  <c r="H30" i="23"/>
  <c r="H49" i="35"/>
  <c r="D46" i="35"/>
  <c r="H43" i="35"/>
  <c r="H48" i="35"/>
  <c r="H45" i="35"/>
  <c r="F43" i="35"/>
  <c r="F47" i="35"/>
  <c r="H44" i="35"/>
  <c r="F44" i="35"/>
  <c r="B18" i="35"/>
  <c r="C21" i="33"/>
  <c r="G30" i="23"/>
  <c r="L18" i="35" l="1"/>
  <c r="D26" i="35"/>
  <c r="E31" i="36" s="1"/>
  <c r="D25" i="35"/>
  <c r="E30" i="36" s="1"/>
  <c r="D23" i="35"/>
  <c r="E28" i="36" s="1"/>
  <c r="D24" i="35"/>
  <c r="E29" i="36" s="1"/>
  <c r="D22" i="35"/>
  <c r="E27" i="36" s="1"/>
  <c r="D21" i="35"/>
  <c r="E26" i="36" s="1"/>
  <c r="N24" i="35"/>
  <c r="E37" i="36" s="1"/>
  <c r="N23" i="35"/>
  <c r="E36" i="36" s="1"/>
  <c r="N22" i="35"/>
  <c r="E35" i="36" s="1"/>
  <c r="N21" i="35"/>
  <c r="E34" i="36" s="1"/>
  <c r="N25" i="35"/>
  <c r="E38" i="36" s="1"/>
  <c r="N26" i="35"/>
  <c r="E39" i="36" s="1"/>
  <c r="P18" i="35"/>
  <c r="B20" i="23"/>
  <c r="B46" i="35"/>
  <c r="H52" i="35"/>
  <c r="D48" i="35"/>
  <c r="F50" i="35"/>
  <c r="O6" i="16"/>
  <c r="B16" i="33"/>
  <c r="B15" i="27"/>
  <c r="I31" i="23" l="1"/>
  <c r="N33" i="35"/>
  <c r="J31" i="23"/>
  <c r="K31" i="23"/>
  <c r="L31" i="23"/>
  <c r="J30" i="23"/>
  <c r="L30" i="23"/>
  <c r="K30" i="23"/>
  <c r="D33" i="35"/>
  <c r="P33" i="35" s="1"/>
  <c r="I30" i="23"/>
  <c r="O10" i="16"/>
  <c r="D20" i="23"/>
  <c r="O12" i="16" l="1"/>
  <c r="C16" i="33" s="1"/>
  <c r="O14" i="16" l="1"/>
  <c r="L18" i="16" s="1"/>
  <c r="A22" i="1"/>
  <c r="A22" i="7"/>
  <c r="A22" i="3"/>
  <c r="A22" i="5"/>
  <c r="A23" i="5" s="1"/>
  <c r="A22" i="6"/>
  <c r="A23" i="6" s="1"/>
  <c r="A24" i="6" s="1"/>
  <c r="A25" i="6" s="1"/>
  <c r="A22" i="16"/>
  <c r="A23" i="16" s="1"/>
  <c r="A24" i="16" s="1"/>
  <c r="A25" i="16" s="1"/>
  <c r="A22" i="8"/>
  <c r="A23" i="8" s="1"/>
  <c r="A24" i="8" s="1"/>
  <c r="A25" i="8" s="1"/>
  <c r="B14" i="36"/>
  <c r="A22" i="3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22" i="19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B21" i="36"/>
  <c r="A22" i="30"/>
  <c r="B17" i="36" l="1"/>
  <c r="N27" i="16"/>
  <c r="N26" i="16"/>
  <c r="N23" i="16"/>
  <c r="N21" i="16"/>
  <c r="N25" i="16"/>
  <c r="N24" i="16"/>
  <c r="N22" i="16"/>
  <c r="N28" i="16"/>
  <c r="A26" i="8"/>
  <c r="A24" i="5"/>
  <c r="A26" i="16"/>
  <c r="A26" i="6"/>
  <c r="A23" i="7"/>
  <c r="A23" i="30"/>
  <c r="A25" i="1"/>
  <c r="A26" i="1" s="1"/>
  <c r="A27" i="1" s="1"/>
  <c r="A28" i="1" s="1"/>
  <c r="A29" i="1" s="1"/>
  <c r="A30" i="1" s="1"/>
  <c r="A31" i="1" s="1"/>
  <c r="A32" i="1" s="1"/>
  <c r="A23" i="3"/>
  <c r="A23" i="28"/>
  <c r="A24" i="22" l="1"/>
  <c r="B22" i="36"/>
  <c r="A24" i="3"/>
  <c r="A27" i="6"/>
  <c r="A25" i="5"/>
  <c r="A27" i="16"/>
  <c r="A28" i="16" s="1"/>
  <c r="A29" i="16" s="1"/>
  <c r="A30" i="16" s="1"/>
  <c r="A31" i="16" s="1"/>
  <c r="A32" i="16" s="1"/>
  <c r="A27" i="8"/>
  <c r="A24" i="7"/>
  <c r="A24" i="30"/>
  <c r="L35" i="28"/>
  <c r="A25" i="22" l="1"/>
  <c r="A26" i="22" s="1"/>
  <c r="A27" i="22" s="1"/>
  <c r="A28" i="22" s="1"/>
  <c r="A29" i="22" s="1"/>
  <c r="A30" i="22" s="1"/>
  <c r="A31" i="22" s="1"/>
  <c r="A32" i="22" s="1"/>
  <c r="B23" i="36"/>
  <c r="A28" i="6"/>
  <c r="A28" i="8"/>
  <c r="A25" i="3"/>
  <c r="A25" i="30"/>
  <c r="A26" i="5"/>
  <c r="A25" i="7"/>
  <c r="A26" i="30" l="1"/>
  <c r="A26" i="3"/>
  <c r="A26" i="7"/>
  <c r="A29" i="8"/>
  <c r="A30" i="8" s="1"/>
  <c r="A31" i="8" s="1"/>
  <c r="A32" i="8" s="1"/>
  <c r="A29" i="6"/>
  <c r="A30" i="6" s="1"/>
  <c r="A31" i="6" s="1"/>
  <c r="A32" i="6" s="1"/>
  <c r="A27" i="5"/>
  <c r="A28" i="5" s="1"/>
  <c r="A29" i="5" s="1"/>
  <c r="A30" i="5" s="1"/>
  <c r="A31" i="5" s="1"/>
  <c r="A32" i="5" s="1"/>
  <c r="A27" i="7" l="1"/>
  <c r="A28" i="7" s="1"/>
  <c r="A29" i="7" s="1"/>
  <c r="A30" i="7" s="1"/>
  <c r="A31" i="7" s="1"/>
  <c r="A32" i="7" s="1"/>
  <c r="A27" i="3"/>
  <c r="A28" i="3" s="1"/>
  <c r="A29" i="3" s="1"/>
  <c r="A30" i="3" s="1"/>
  <c r="A31" i="3" s="1"/>
  <c r="A32" i="3" s="1"/>
  <c r="A27" i="30"/>
  <c r="A28" i="30" s="1"/>
  <c r="A29" i="30" s="1"/>
  <c r="A30" i="30" s="1"/>
  <c r="A31" i="30" s="1"/>
  <c r="A32" i="30" s="1"/>
  <c r="E26" i="23"/>
  <c r="E24" i="23"/>
  <c r="E22" i="23"/>
  <c r="A9" i="28" l="1"/>
  <c r="D60" i="33" l="1"/>
  <c r="D68" i="33" s="1"/>
  <c r="D70" i="33" s="1"/>
  <c r="E20" i="23" l="1"/>
  <c r="E19" i="23"/>
  <c r="E17" i="23"/>
  <c r="E15" i="23"/>
  <c r="E13" i="23"/>
  <c r="E11" i="23"/>
  <c r="E9" i="23"/>
  <c r="C19" i="23"/>
  <c r="C15" i="23"/>
  <c r="C13" i="23"/>
  <c r="B18" i="27" l="1"/>
  <c r="B17" i="27"/>
  <c r="B16" i="27"/>
  <c r="B29" i="33" l="1"/>
  <c r="B30" i="33"/>
  <c r="B5" i="23" l="1"/>
  <c r="C26" i="23" l="1"/>
  <c r="C24" i="23"/>
  <c r="C22" i="23"/>
  <c r="B22" i="23"/>
  <c r="C28" i="23"/>
  <c r="B26" i="23"/>
  <c r="B28" i="23"/>
  <c r="D30" i="33" l="1"/>
  <c r="D29" i="33"/>
  <c r="B18" i="33"/>
  <c r="B14" i="33"/>
  <c r="B8" i="33"/>
  <c r="B11" i="33"/>
  <c r="B13" i="33"/>
  <c r="B9" i="33"/>
  <c r="B12" i="33"/>
  <c r="B15" i="33"/>
  <c r="B10" i="33"/>
  <c r="B19" i="33"/>
  <c r="B17" i="33"/>
  <c r="B20" i="33"/>
  <c r="D31" i="33" l="1"/>
  <c r="B24" i="23" l="1"/>
  <c r="Q24" i="23" s="1"/>
  <c r="Q20" i="23"/>
  <c r="C11" i="23"/>
  <c r="C9" i="23"/>
  <c r="B9" i="23"/>
  <c r="Q9" i="23" s="1"/>
  <c r="D16" i="27"/>
  <c r="B10" i="27"/>
  <c r="D10" i="27" s="1"/>
  <c r="D15" i="27"/>
  <c r="I33" i="32"/>
  <c r="C7" i="32"/>
  <c r="E6" i="32"/>
  <c r="N33" i="31"/>
  <c r="I33" i="31"/>
  <c r="E6" i="31"/>
  <c r="I33" i="30"/>
  <c r="C7" i="30"/>
  <c r="E6" i="30"/>
  <c r="E10" i="30" s="1"/>
  <c r="E12" i="30" s="1"/>
  <c r="Q28" i="23"/>
  <c r="D18" i="27"/>
  <c r="D20" i="27"/>
  <c r="D19" i="27"/>
  <c r="D17" i="27"/>
  <c r="B14" i="27"/>
  <c r="D14" i="27" s="1"/>
  <c r="B12" i="27"/>
  <c r="D12" i="27" s="1"/>
  <c r="B9" i="27"/>
  <c r="D9" i="27" s="1"/>
  <c r="B13" i="27"/>
  <c r="D13" i="27" s="1"/>
  <c r="B11" i="27"/>
  <c r="D11" i="27" s="1"/>
  <c r="B8" i="27"/>
  <c r="D8" i="27" s="1"/>
  <c r="E7" i="23"/>
  <c r="B7" i="23"/>
  <c r="E5" i="23"/>
  <c r="C5" i="23"/>
  <c r="C7" i="23"/>
  <c r="B11" i="23"/>
  <c r="Q11" i="23" s="1"/>
  <c r="B13" i="23"/>
  <c r="B15" i="23"/>
  <c r="Q15" i="23" s="1"/>
  <c r="B17" i="23"/>
  <c r="Q17" i="23" s="1"/>
  <c r="B19" i="23"/>
  <c r="Q19" i="23" s="1"/>
  <c r="Q22" i="23"/>
  <c r="Q26" i="23"/>
  <c r="Q30" i="23"/>
  <c r="A39" i="28"/>
  <c r="A41" i="28" s="1"/>
  <c r="Q32" i="5"/>
  <c r="Q31" i="5"/>
  <c r="Q30" i="5"/>
  <c r="Q29" i="5"/>
  <c r="Q28" i="5"/>
  <c r="Q27" i="5"/>
  <c r="C7" i="8"/>
  <c r="E6" i="1"/>
  <c r="D5" i="23" s="1"/>
  <c r="E6" i="8"/>
  <c r="D17" i="23" s="1"/>
  <c r="E6" i="6"/>
  <c r="D15" i="23" s="1"/>
  <c r="E6" i="5"/>
  <c r="E6" i="22"/>
  <c r="I33" i="22"/>
  <c r="N33" i="22"/>
  <c r="E6" i="3"/>
  <c r="D7" i="23" s="1"/>
  <c r="E6" i="19"/>
  <c r="N33" i="19"/>
  <c r="I33" i="19"/>
  <c r="E6" i="7"/>
  <c r="D11" i="23" s="1"/>
  <c r="E6" i="16"/>
  <c r="D19" i="23" s="1"/>
  <c r="I33" i="3"/>
  <c r="N33" i="8"/>
  <c r="N33" i="3"/>
  <c r="I33" i="1"/>
  <c r="N33" i="1"/>
  <c r="N33" i="6"/>
  <c r="N33" i="5"/>
  <c r="I33" i="16"/>
  <c r="I33" i="7"/>
  <c r="I33" i="8"/>
  <c r="I33" i="5"/>
  <c r="I33" i="6"/>
  <c r="N33" i="16"/>
  <c r="N33" i="7"/>
  <c r="Q5" i="23"/>
  <c r="E32" i="23" l="1"/>
  <c r="D21" i="27"/>
  <c r="D16" i="33"/>
  <c r="Q7" i="23"/>
  <c r="B32" i="23"/>
  <c r="Q33" i="23"/>
  <c r="Q13" i="23"/>
  <c r="C10" i="33"/>
  <c r="D10" i="33" s="1"/>
  <c r="F9" i="23"/>
  <c r="E10" i="5"/>
  <c r="E12" i="5" s="1"/>
  <c r="D13" i="23"/>
  <c r="E10" i="3"/>
  <c r="E12" i="3" s="1"/>
  <c r="E10" i="8"/>
  <c r="E12" i="8" s="1"/>
  <c r="E10" i="16"/>
  <c r="E12" i="16" s="1"/>
  <c r="E10" i="6"/>
  <c r="E12" i="6" s="1"/>
  <c r="E10" i="19"/>
  <c r="E12" i="19" s="1"/>
  <c r="D28" i="23"/>
  <c r="E10" i="22"/>
  <c r="E12" i="22" s="1"/>
  <c r="D26" i="23"/>
  <c r="E10" i="31"/>
  <c r="E12" i="31" s="1"/>
  <c r="D22" i="23"/>
  <c r="E10" i="32"/>
  <c r="E12" i="32" s="1"/>
  <c r="D24" i="23"/>
  <c r="Q31" i="23"/>
  <c r="E10" i="7"/>
  <c r="E12" i="7" s="1"/>
  <c r="E10" i="1"/>
  <c r="E12" i="1" s="1"/>
  <c r="N33" i="30"/>
  <c r="N33" i="32"/>
  <c r="D9" i="23"/>
  <c r="C20" i="33" l="1"/>
  <c r="F24" i="23"/>
  <c r="E14" i="32"/>
  <c r="F28" i="23"/>
  <c r="G28" i="23"/>
  <c r="F26" i="23"/>
  <c r="G26" i="23"/>
  <c r="F15" i="23"/>
  <c r="E14" i="3"/>
  <c r="F7" i="23"/>
  <c r="G5" i="23"/>
  <c r="F5" i="23"/>
  <c r="F11" i="23"/>
  <c r="F22" i="23"/>
  <c r="G17" i="23"/>
  <c r="F17" i="23"/>
  <c r="G19" i="23"/>
  <c r="F20" i="23"/>
  <c r="F19" i="23"/>
  <c r="E14" i="5"/>
  <c r="F13" i="23"/>
  <c r="C14" i="33"/>
  <c r="D14" i="33" s="1"/>
  <c r="C13" i="33"/>
  <c r="D13" i="33" s="1"/>
  <c r="E14" i="6"/>
  <c r="E14" i="7"/>
  <c r="Q32" i="23"/>
  <c r="G15" i="23"/>
  <c r="G11" i="23"/>
  <c r="C11" i="33"/>
  <c r="D11" i="33" s="1"/>
  <c r="C8" i="33"/>
  <c r="D8" i="33" s="1"/>
  <c r="G9" i="23"/>
  <c r="E14" i="30"/>
  <c r="H48" i="32" l="1"/>
  <c r="H45" i="32"/>
  <c r="F44" i="32"/>
  <c r="F43" i="32"/>
  <c r="H49" i="32"/>
  <c r="F47" i="32"/>
  <c r="D46" i="32"/>
  <c r="H44" i="32"/>
  <c r="H43" i="32"/>
  <c r="F48" i="32"/>
  <c r="F45" i="32"/>
  <c r="D43" i="32"/>
  <c r="H47" i="32"/>
  <c r="D45" i="32"/>
  <c r="B43" i="32"/>
  <c r="H46" i="32"/>
  <c r="D44" i="32"/>
  <c r="B44" i="32"/>
  <c r="H50" i="32"/>
  <c r="F46" i="32"/>
  <c r="F48" i="30"/>
  <c r="H46" i="30"/>
  <c r="F45" i="30"/>
  <c r="D44" i="30"/>
  <c r="D43" i="30"/>
  <c r="H48" i="30"/>
  <c r="H45" i="30"/>
  <c r="F44" i="30"/>
  <c r="F43" i="30"/>
  <c r="H50" i="30"/>
  <c r="F46" i="30"/>
  <c r="B44" i="30"/>
  <c r="H49" i="30"/>
  <c r="D46" i="30"/>
  <c r="H43" i="30"/>
  <c r="H47" i="30"/>
  <c r="D45" i="30"/>
  <c r="B43" i="30"/>
  <c r="F47" i="30"/>
  <c r="H44" i="30"/>
  <c r="H48" i="6"/>
  <c r="H45" i="6"/>
  <c r="F44" i="6"/>
  <c r="F43" i="6"/>
  <c r="F48" i="6"/>
  <c r="F45" i="6"/>
  <c r="D43" i="6"/>
  <c r="H49" i="6"/>
  <c r="F47" i="6"/>
  <c r="D46" i="6"/>
  <c r="H44" i="6"/>
  <c r="H43" i="6"/>
  <c r="H46" i="6"/>
  <c r="D44" i="6"/>
  <c r="F46" i="6"/>
  <c r="D45" i="6"/>
  <c r="H50" i="6"/>
  <c r="B44" i="6"/>
  <c r="H47" i="6"/>
  <c r="B43" i="6"/>
  <c r="H50" i="3"/>
  <c r="H47" i="3"/>
  <c r="F46" i="3"/>
  <c r="D45" i="3"/>
  <c r="B44" i="3"/>
  <c r="B43" i="3"/>
  <c r="F47" i="3"/>
  <c r="F48" i="3"/>
  <c r="H46" i="3"/>
  <c r="F45" i="3"/>
  <c r="D44" i="3"/>
  <c r="D43" i="3"/>
  <c r="H49" i="3"/>
  <c r="D46" i="3"/>
  <c r="H44" i="3"/>
  <c r="H43" i="3"/>
  <c r="H48" i="3"/>
  <c r="F43" i="3"/>
  <c r="H45" i="3"/>
  <c r="F44" i="3"/>
  <c r="H49" i="7"/>
  <c r="F47" i="7"/>
  <c r="H45" i="7"/>
  <c r="F44" i="7"/>
  <c r="F43" i="7"/>
  <c r="H50" i="7"/>
  <c r="H47" i="7"/>
  <c r="D46" i="7"/>
  <c r="H44" i="7"/>
  <c r="H43" i="7"/>
  <c r="H48" i="7"/>
  <c r="F45" i="7"/>
  <c r="D43" i="7"/>
  <c r="F48" i="7"/>
  <c r="D45" i="7"/>
  <c r="B43" i="7"/>
  <c r="D44" i="7"/>
  <c r="H46" i="7"/>
  <c r="F46" i="7"/>
  <c r="B44" i="7"/>
  <c r="F48" i="5"/>
  <c r="H46" i="5"/>
  <c r="F45" i="5"/>
  <c r="D44" i="5"/>
  <c r="D43" i="5"/>
  <c r="H47" i="5"/>
  <c r="B44" i="5"/>
  <c r="H48" i="5"/>
  <c r="H45" i="5"/>
  <c r="F44" i="5"/>
  <c r="F43" i="5"/>
  <c r="H50" i="5"/>
  <c r="F46" i="5"/>
  <c r="D45" i="5"/>
  <c r="B43" i="5"/>
  <c r="B46" i="5" s="1"/>
  <c r="H44" i="5"/>
  <c r="H49" i="5"/>
  <c r="H43" i="5"/>
  <c r="F47" i="5"/>
  <c r="D46" i="5"/>
  <c r="E14" i="8"/>
  <c r="G13" i="23"/>
  <c r="C12" i="33"/>
  <c r="D12" i="33" s="1"/>
  <c r="E14" i="22"/>
  <c r="B18" i="3"/>
  <c r="C9" i="33"/>
  <c r="D9" i="33" s="1"/>
  <c r="B18" i="7"/>
  <c r="B18" i="5"/>
  <c r="H15" i="23"/>
  <c r="G7" i="23"/>
  <c r="H7" i="23"/>
  <c r="E14" i="19"/>
  <c r="D20" i="33"/>
  <c r="C19" i="33"/>
  <c r="D19" i="33" s="1"/>
  <c r="H11" i="23"/>
  <c r="C15" i="33"/>
  <c r="D15" i="33" s="1"/>
  <c r="E14" i="16"/>
  <c r="G20" i="23"/>
  <c r="B18" i="6"/>
  <c r="E14" i="31"/>
  <c r="C17" i="33"/>
  <c r="D17" i="33" s="1"/>
  <c r="G22" i="23"/>
  <c r="D21" i="33"/>
  <c r="D22" i="33"/>
  <c r="B18" i="32"/>
  <c r="H24" i="23"/>
  <c r="G24" i="23"/>
  <c r="C18" i="33"/>
  <c r="D18" i="33" s="1"/>
  <c r="H13" i="23"/>
  <c r="E14" i="1"/>
  <c r="H9" i="23"/>
  <c r="B18" i="30"/>
  <c r="E16" i="36" l="1"/>
  <c r="D24" i="32"/>
  <c r="E15" i="36" s="1"/>
  <c r="D23" i="32"/>
  <c r="E14" i="36" s="1"/>
  <c r="D22" i="32"/>
  <c r="E13" i="36" s="1"/>
  <c r="D21" i="32"/>
  <c r="E12" i="36" s="1"/>
  <c r="E17" i="36"/>
  <c r="D22" i="5"/>
  <c r="D24" i="5"/>
  <c r="D23" i="5"/>
  <c r="D21" i="5"/>
  <c r="D25" i="5"/>
  <c r="D26" i="5"/>
  <c r="G32" i="23"/>
  <c r="D24" i="7"/>
  <c r="D23" i="7"/>
  <c r="D22" i="7"/>
  <c r="D26" i="7"/>
  <c r="D25" i="7"/>
  <c r="D21" i="7"/>
  <c r="D28" i="6"/>
  <c r="D21" i="6"/>
  <c r="D27" i="6"/>
  <c r="D26" i="6"/>
  <c r="D23" i="6"/>
  <c r="D25" i="6"/>
  <c r="D24" i="6"/>
  <c r="D22" i="6"/>
  <c r="D26" i="30"/>
  <c r="D25" i="30"/>
  <c r="D24" i="30"/>
  <c r="D23" i="30"/>
  <c r="D22" i="30"/>
  <c r="D21" i="30"/>
  <c r="M13" i="23"/>
  <c r="D33" i="3"/>
  <c r="B46" i="6"/>
  <c r="D48" i="6"/>
  <c r="H52" i="30"/>
  <c r="B46" i="32"/>
  <c r="D48" i="5"/>
  <c r="H49" i="31"/>
  <c r="F47" i="31"/>
  <c r="D46" i="31"/>
  <c r="H44" i="31"/>
  <c r="H43" i="31"/>
  <c r="H50" i="31"/>
  <c r="H47" i="31"/>
  <c r="F46" i="31"/>
  <c r="D45" i="31"/>
  <c r="B44" i="31"/>
  <c r="B43" i="31"/>
  <c r="F44" i="31"/>
  <c r="H46" i="31"/>
  <c r="D44" i="31"/>
  <c r="H48" i="31"/>
  <c r="H45" i="31"/>
  <c r="F43" i="31"/>
  <c r="D43" i="31"/>
  <c r="F48" i="31"/>
  <c r="F45" i="31"/>
  <c r="F48" i="19"/>
  <c r="H46" i="19"/>
  <c r="F45" i="19"/>
  <c r="D44" i="19"/>
  <c r="D43" i="19"/>
  <c r="H48" i="19"/>
  <c r="H45" i="19"/>
  <c r="F44" i="19"/>
  <c r="F43" i="19"/>
  <c r="H47" i="19"/>
  <c r="D45" i="19"/>
  <c r="B43" i="19"/>
  <c r="F47" i="19"/>
  <c r="H44" i="19"/>
  <c r="H50" i="19"/>
  <c r="F46" i="19"/>
  <c r="B44" i="19"/>
  <c r="H43" i="19"/>
  <c r="H49" i="19"/>
  <c r="D46" i="19"/>
  <c r="H48" i="22"/>
  <c r="H45" i="22"/>
  <c r="F44" i="22"/>
  <c r="F43" i="22"/>
  <c r="H49" i="22"/>
  <c r="F47" i="22"/>
  <c r="D46" i="22"/>
  <c r="H44" i="22"/>
  <c r="H43" i="22"/>
  <c r="H46" i="22"/>
  <c r="D44" i="22"/>
  <c r="H50" i="22"/>
  <c r="F46" i="22"/>
  <c r="B44" i="22"/>
  <c r="F48" i="22"/>
  <c r="D43" i="22"/>
  <c r="H47" i="22"/>
  <c r="B43" i="22"/>
  <c r="F45" i="22"/>
  <c r="D45" i="22"/>
  <c r="D48" i="7"/>
  <c r="F50" i="7"/>
  <c r="F50" i="30"/>
  <c r="D48" i="30"/>
  <c r="H52" i="32"/>
  <c r="B46" i="7"/>
  <c r="H52" i="3"/>
  <c r="D48" i="3"/>
  <c r="H52" i="6"/>
  <c r="F50" i="6"/>
  <c r="D48" i="32"/>
  <c r="F50" i="32"/>
  <c r="H49" i="1"/>
  <c r="H45" i="1"/>
  <c r="F47" i="1"/>
  <c r="F43" i="1"/>
  <c r="D46" i="1"/>
  <c r="H50" i="1"/>
  <c r="H46" i="1"/>
  <c r="F48" i="1"/>
  <c r="F44" i="1"/>
  <c r="B43" i="1"/>
  <c r="D43" i="1"/>
  <c r="H44" i="1"/>
  <c r="B44" i="1"/>
  <c r="H43" i="1"/>
  <c r="F46" i="1"/>
  <c r="D45" i="1"/>
  <c r="D44" i="1"/>
  <c r="F45" i="1"/>
  <c r="H48" i="1"/>
  <c r="H47" i="1"/>
  <c r="F50" i="5"/>
  <c r="H49" i="16"/>
  <c r="F47" i="16"/>
  <c r="D46" i="16"/>
  <c r="H44" i="16"/>
  <c r="H43" i="16"/>
  <c r="H50" i="16"/>
  <c r="H47" i="16"/>
  <c r="F46" i="16"/>
  <c r="D45" i="16"/>
  <c r="B44" i="16"/>
  <c r="B43" i="16"/>
  <c r="H48" i="16"/>
  <c r="H45" i="16"/>
  <c r="F44" i="16"/>
  <c r="F48" i="16"/>
  <c r="F43" i="16"/>
  <c r="H46" i="16"/>
  <c r="D43" i="16"/>
  <c r="F45" i="16"/>
  <c r="D44" i="16"/>
  <c r="H50" i="8"/>
  <c r="H47" i="8"/>
  <c r="F46" i="8"/>
  <c r="D45" i="8"/>
  <c r="B44" i="8"/>
  <c r="B43" i="8"/>
  <c r="F48" i="8"/>
  <c r="H46" i="8"/>
  <c r="F45" i="8"/>
  <c r="D44" i="8"/>
  <c r="D43" i="8"/>
  <c r="F47" i="8"/>
  <c r="H44" i="8"/>
  <c r="F44" i="8"/>
  <c r="H49" i="8"/>
  <c r="D46" i="8"/>
  <c r="H43" i="8"/>
  <c r="F43" i="8"/>
  <c r="H48" i="8"/>
  <c r="H45" i="8"/>
  <c r="H52" i="5"/>
  <c r="H52" i="7"/>
  <c r="F50" i="3"/>
  <c r="B46" i="3"/>
  <c r="B46" i="30"/>
  <c r="B18" i="22"/>
  <c r="P18" i="6"/>
  <c r="P18" i="5"/>
  <c r="P18" i="7"/>
  <c r="J11" i="23"/>
  <c r="P18" i="3"/>
  <c r="J7" i="23"/>
  <c r="H5" i="23"/>
  <c r="N15" i="23"/>
  <c r="K9" i="23"/>
  <c r="H26" i="23"/>
  <c r="B18" i="8"/>
  <c r="H17" i="23"/>
  <c r="H28" i="23"/>
  <c r="B18" i="19"/>
  <c r="D23" i="33"/>
  <c r="H19" i="23"/>
  <c r="H20" i="23"/>
  <c r="B18" i="16"/>
  <c r="P18" i="32"/>
  <c r="B18" i="31"/>
  <c r="H22" i="23"/>
  <c r="B18" i="1"/>
  <c r="P18" i="30"/>
  <c r="D24" i="19" l="1"/>
  <c r="E45" i="36" s="1"/>
  <c r="D22" i="19"/>
  <c r="E43" i="36" s="1"/>
  <c r="D21" i="19"/>
  <c r="E42" i="36" s="1"/>
  <c r="D26" i="19"/>
  <c r="E47" i="36" s="1"/>
  <c r="D25" i="19"/>
  <c r="E46" i="36" s="1"/>
  <c r="D23" i="19"/>
  <c r="E44" i="36" s="1"/>
  <c r="D25" i="31"/>
  <c r="E8" i="36" s="1"/>
  <c r="D24" i="31"/>
  <c r="E7" i="36" s="1"/>
  <c r="D26" i="31"/>
  <c r="E9" i="36" s="1"/>
  <c r="D23" i="31"/>
  <c r="E6" i="36" s="1"/>
  <c r="D22" i="31"/>
  <c r="E5" i="36" s="1"/>
  <c r="D21" i="31"/>
  <c r="E4" i="36" s="1"/>
  <c r="E21" i="36"/>
  <c r="E20" i="36"/>
  <c r="D24" i="22"/>
  <c r="E23" i="36" s="1"/>
  <c r="D23" i="22"/>
  <c r="E22" i="36" s="1"/>
  <c r="L24" i="23"/>
  <c r="I9" i="23"/>
  <c r="D27" i="8"/>
  <c r="D28" i="8"/>
  <c r="D21" i="8"/>
  <c r="D22" i="8"/>
  <c r="D23" i="8"/>
  <c r="D24" i="8"/>
  <c r="D25" i="8"/>
  <c r="D26" i="8"/>
  <c r="L11" i="23"/>
  <c r="I24" i="23"/>
  <c r="N13" i="23"/>
  <c r="D33" i="7"/>
  <c r="M9" i="23"/>
  <c r="N9" i="23"/>
  <c r="D22" i="1"/>
  <c r="D21" i="1"/>
  <c r="L13" i="23"/>
  <c r="M11" i="23"/>
  <c r="P15" i="23"/>
  <c r="B46" i="22"/>
  <c r="N11" i="23"/>
  <c r="D27" i="16"/>
  <c r="D26" i="16"/>
  <c r="D28" i="16"/>
  <c r="D25" i="16"/>
  <c r="D24" i="16"/>
  <c r="D23" i="16"/>
  <c r="D22" i="16"/>
  <c r="D21" i="16"/>
  <c r="P18" i="22"/>
  <c r="O15" i="23"/>
  <c r="D33" i="33"/>
  <c r="D33" i="30"/>
  <c r="L9" i="23"/>
  <c r="J17" i="23"/>
  <c r="D33" i="6"/>
  <c r="I15" i="23"/>
  <c r="D33" i="5"/>
  <c r="J24" i="23"/>
  <c r="D33" i="32"/>
  <c r="K15" i="23"/>
  <c r="F50" i="8"/>
  <c r="B46" i="8"/>
  <c r="D48" i="16"/>
  <c r="D48" i="1"/>
  <c r="H52" i="22"/>
  <c r="B46" i="31"/>
  <c r="D48" i="8"/>
  <c r="B46" i="16"/>
  <c r="F50" i="1"/>
  <c r="B46" i="19"/>
  <c r="H52" i="8"/>
  <c r="H52" i="16"/>
  <c r="H52" i="1"/>
  <c r="B46" i="1"/>
  <c r="D48" i="22"/>
  <c r="F50" i="22"/>
  <c r="H52" i="19"/>
  <c r="D48" i="31"/>
  <c r="F50" i="16"/>
  <c r="F50" i="19"/>
  <c r="D48" i="19"/>
  <c r="F50" i="31"/>
  <c r="H52" i="31"/>
  <c r="K11" i="23"/>
  <c r="K13" i="23"/>
  <c r="I11" i="23"/>
  <c r="K24" i="23"/>
  <c r="J13" i="23"/>
  <c r="I7" i="23"/>
  <c r="R7" i="23" s="1"/>
  <c r="M15" i="23"/>
  <c r="P18" i="8"/>
  <c r="L15" i="23"/>
  <c r="J15" i="23"/>
  <c r="I13" i="23"/>
  <c r="J9" i="23"/>
  <c r="P18" i="19"/>
  <c r="H32" i="23"/>
  <c r="P18" i="16"/>
  <c r="P18" i="31"/>
  <c r="P18" i="1"/>
  <c r="J26" i="23" l="1"/>
  <c r="L17" i="23"/>
  <c r="J28" i="23"/>
  <c r="I28" i="23"/>
  <c r="K28" i="23"/>
  <c r="D33" i="31"/>
  <c r="J22" i="23"/>
  <c r="K22" i="23"/>
  <c r="K17" i="23"/>
  <c r="D33" i="16"/>
  <c r="R9" i="23"/>
  <c r="D33" i="1"/>
  <c r="L28" i="23"/>
  <c r="R24" i="23"/>
  <c r="O19" i="23"/>
  <c r="O20" i="23"/>
  <c r="O17" i="23"/>
  <c r="P17" i="23"/>
  <c r="I26" i="23"/>
  <c r="R26" i="23" s="1"/>
  <c r="P19" i="23"/>
  <c r="P20" i="23"/>
  <c r="D33" i="8"/>
  <c r="I22" i="23"/>
  <c r="D33" i="22"/>
  <c r="D33" i="19"/>
  <c r="I17" i="23"/>
  <c r="I19" i="23"/>
  <c r="J5" i="23"/>
  <c r="R11" i="23"/>
  <c r="L19" i="23"/>
  <c r="L22" i="23"/>
  <c r="M20" i="23"/>
  <c r="K19" i="23"/>
  <c r="N19" i="23"/>
  <c r="I5" i="23"/>
  <c r="L20" i="23"/>
  <c r="R15" i="23"/>
  <c r="R13" i="23"/>
  <c r="N20" i="23"/>
  <c r="M19" i="23"/>
  <c r="M17" i="23"/>
  <c r="J20" i="23"/>
  <c r="N17" i="23"/>
  <c r="J19" i="23"/>
  <c r="K20" i="23"/>
  <c r="I20" i="23"/>
  <c r="R22" i="23" l="1"/>
  <c r="R28" i="23"/>
  <c r="R5" i="23"/>
  <c r="R31" i="23"/>
  <c r="R19" i="23"/>
  <c r="R30" i="23"/>
  <c r="R20" i="23"/>
  <c r="R17" i="23"/>
  <c r="R32" i="23" l="1"/>
</calcChain>
</file>

<file path=xl/sharedStrings.xml><?xml version="1.0" encoding="utf-8"?>
<sst xmlns="http://schemas.openxmlformats.org/spreadsheetml/2006/main" count="656" uniqueCount="169">
  <si>
    <t>EVENT:</t>
  </si>
  <si>
    <t># of Contestants/Teams:</t>
  </si>
  <si>
    <t>Entry Fee</t>
  </si>
  <si>
    <t>=</t>
  </si>
  <si>
    <t>Purse:</t>
  </si>
  <si>
    <t>Total</t>
  </si>
  <si>
    <t>Less Sanction Fee:</t>
  </si>
  <si>
    <t>Total Payout:</t>
  </si>
  <si>
    <t>Short Go (20%)</t>
  </si>
  <si>
    <t>Average (40%)</t>
  </si>
  <si>
    <t>Place</t>
  </si>
  <si>
    <t>Contestant</t>
  </si>
  <si>
    <t>Time</t>
  </si>
  <si>
    <t>Money Won</t>
  </si>
  <si>
    <t>Initials</t>
  </si>
  <si>
    <t>PER GO-ROUND (after Total Prize Money is divided into go-rounds):</t>
  </si>
  <si>
    <t>Bareback</t>
  </si>
  <si>
    <t>Saddle Bronc</t>
  </si>
  <si>
    <t>Bull Riding</t>
  </si>
  <si>
    <t>Jr. Bull Riding</t>
  </si>
  <si>
    <t>Jr. Barrel Racing</t>
  </si>
  <si>
    <t>Sr. Breakaway</t>
  </si>
  <si>
    <t>Steer Wrestling</t>
  </si>
  <si>
    <t>Jr. Breakaway</t>
  </si>
  <si>
    <t>Team Roping Header</t>
  </si>
  <si>
    <t>Sr. Team Roping Header</t>
  </si>
  <si>
    <t>Sr. Team Roping Heeler</t>
  </si>
  <si>
    <t>.</t>
  </si>
  <si>
    <t>Event</t>
  </si>
  <si>
    <t># of Entries</t>
  </si>
  <si>
    <t>Added Money</t>
  </si>
  <si>
    <t>Pay Out Pot</t>
  </si>
  <si>
    <t>1st</t>
  </si>
  <si>
    <t>2nd</t>
  </si>
  <si>
    <t>3rd</t>
  </si>
  <si>
    <t>4th</t>
  </si>
  <si>
    <t>5th</t>
  </si>
  <si>
    <t>6th</t>
  </si>
  <si>
    <t>Tie Down Roping</t>
  </si>
  <si>
    <t>Ladies Breakaway</t>
  </si>
  <si>
    <t>Ladies Barrels</t>
  </si>
  <si>
    <t>Open Team Roping Header</t>
  </si>
  <si>
    <t>Open Team Roping Heeler</t>
  </si>
  <si>
    <t>Jr Breakaway</t>
  </si>
  <si>
    <t>Jr Barrel Racing</t>
  </si>
  <si>
    <t>Jr Bull Riding</t>
  </si>
  <si>
    <t>Sr Breakaway</t>
  </si>
  <si>
    <t>Long Go (100%)</t>
  </si>
  <si>
    <t>Ladies Barrel Racing</t>
  </si>
  <si>
    <t>7th</t>
  </si>
  <si>
    <t>8th</t>
  </si>
  <si>
    <t>Total:</t>
  </si>
  <si>
    <t xml:space="preserve">                                     Six Places:   Timed/Riding Events: $2000+ pays six places, 29%, 24%, 19%, 14%, 9%, 5%</t>
  </si>
  <si>
    <t>Score</t>
  </si>
  <si>
    <t>Stock Fee</t>
  </si>
  <si>
    <t>Amount</t>
  </si>
  <si>
    <t>Stock Fees</t>
  </si>
  <si>
    <t>Contestants</t>
  </si>
  <si>
    <t>Stock</t>
  </si>
  <si>
    <t>BB</t>
  </si>
  <si>
    <t>SW</t>
  </si>
  <si>
    <t>Ladies BAW</t>
  </si>
  <si>
    <t>SB</t>
  </si>
  <si>
    <t>Tie Down</t>
  </si>
  <si>
    <t>TR HDR</t>
  </si>
  <si>
    <t>TR HLR</t>
  </si>
  <si>
    <t>Bulls</t>
  </si>
  <si>
    <t>Jr Bulls</t>
  </si>
  <si>
    <t>Jr BAW</t>
  </si>
  <si>
    <t>STR Hdr</t>
  </si>
  <si>
    <t>Sr. BAW</t>
  </si>
  <si>
    <t>CES</t>
  </si>
  <si>
    <t>to CES</t>
  </si>
  <si>
    <t>Sanction Fee</t>
  </si>
  <si>
    <t>Total Payout</t>
  </si>
  <si>
    <t>Electric Eye Fees</t>
  </si>
  <si>
    <t>Jr. Barrels</t>
  </si>
  <si>
    <t>Fee</t>
  </si>
  <si>
    <t>Judges</t>
  </si>
  <si>
    <t>STR Hlr</t>
  </si>
  <si>
    <t>Rodeo:</t>
  </si>
  <si>
    <r>
      <t>Five or less contestants</t>
    </r>
    <r>
      <rPr>
        <sz val="10"/>
        <color indexed="8"/>
        <rFont val="Cambria"/>
        <family val="1"/>
        <scheme val="major"/>
      </rPr>
      <t>: two places are paid, 1st 60%, 2nd 40%</t>
    </r>
  </si>
  <si>
    <r>
      <rPr>
        <b/>
        <sz val="10"/>
        <color indexed="8"/>
        <rFont val="Cambria"/>
        <family val="1"/>
        <scheme val="major"/>
      </rPr>
      <t>Tour &amp;</t>
    </r>
    <r>
      <rPr>
        <sz val="10"/>
        <color indexed="8"/>
        <rFont val="Cambria"/>
        <family val="1"/>
        <scheme val="major"/>
      </rPr>
      <t xml:space="preserve"> </t>
    </r>
    <r>
      <rPr>
        <b/>
        <sz val="10"/>
        <color indexed="8"/>
        <rFont val="Cambria"/>
        <family val="1"/>
        <scheme val="major"/>
      </rPr>
      <t>Region Rodeos</t>
    </r>
    <r>
      <rPr>
        <sz val="10"/>
        <color indexed="8"/>
        <rFont val="Cambria"/>
        <family val="1"/>
        <scheme val="major"/>
      </rPr>
      <t>:  Four places:  Timed/Riding Events: $0-$1999 pays four places,  40%, 30%, 20%, 10%</t>
    </r>
  </si>
  <si>
    <r>
      <t xml:space="preserve">        </t>
    </r>
    <r>
      <rPr>
        <b/>
        <sz val="10"/>
        <color indexed="8"/>
        <rFont val="Cambria"/>
        <family val="1"/>
        <scheme val="major"/>
      </rPr>
      <t>Tour Rodeos Only</t>
    </r>
    <r>
      <rPr>
        <sz val="10"/>
        <color indexed="8"/>
        <rFont val="Cambria"/>
        <family val="1"/>
        <scheme val="major"/>
      </rPr>
      <t>:  Eight Places:  Timed/Riding Events: $5000+ pays eight places, 23%, 20%, 17%, 14%, 11%, 8%, 5%, 2%</t>
    </r>
  </si>
  <si>
    <r>
      <t>Tour &amp;</t>
    </r>
    <r>
      <rPr>
        <sz val="10"/>
        <color indexed="8"/>
        <rFont val="Cambria"/>
        <family val="1"/>
        <scheme val="major"/>
      </rPr>
      <t xml:space="preserve"> </t>
    </r>
    <r>
      <rPr>
        <b/>
        <sz val="10"/>
        <color indexed="8"/>
        <rFont val="Cambria"/>
        <family val="1"/>
        <scheme val="major"/>
      </rPr>
      <t>Region Rodeos</t>
    </r>
    <r>
      <rPr>
        <sz val="10"/>
        <color indexed="8"/>
        <rFont val="Cambria"/>
        <family val="1"/>
        <scheme val="major"/>
      </rPr>
      <t>:  Four places:  Timed/Riding Events: $0-$1999 pays four places,  40%, 30%, 20%, 10%</t>
    </r>
  </si>
  <si>
    <t>LBR</t>
  </si>
  <si>
    <t>JBAR</t>
  </si>
  <si>
    <t>Late Fees</t>
  </si>
  <si>
    <t>Judge 1</t>
  </si>
  <si>
    <t>Judge 2</t>
  </si>
  <si>
    <t>Entries</t>
  </si>
  <si>
    <t>Team Roping Heeler</t>
  </si>
  <si>
    <t>each judge</t>
  </si>
  <si>
    <t>Return of Added Money</t>
  </si>
  <si>
    <t>No qualified rides</t>
  </si>
  <si>
    <t>Rodeo Committee</t>
  </si>
  <si>
    <t>$0-$1999</t>
  </si>
  <si>
    <t>$2000-$4999</t>
  </si>
  <si>
    <t>$5000+</t>
  </si>
  <si>
    <t>Total Sanction Fees</t>
  </si>
  <si>
    <t>sanction fees &amp; electric eye</t>
  </si>
  <si>
    <t>Blaine Redhorse</t>
  </si>
  <si>
    <t>Blaine Mitchell</t>
  </si>
  <si>
    <t>Rudy Yazzie</t>
  </si>
  <si>
    <t>Jeremiah</t>
  </si>
  <si>
    <t>AT</t>
  </si>
  <si>
    <t>Melvin Jackson</t>
  </si>
  <si>
    <t>Timer 1</t>
  </si>
  <si>
    <t>Timer 2</t>
  </si>
  <si>
    <t>Electric Eye Fee</t>
  </si>
  <si>
    <r>
      <t>Five or less contestants</t>
    </r>
    <r>
      <rPr>
        <sz val="10"/>
        <color indexed="8"/>
        <rFont val="Arial Narrow"/>
        <family val="2"/>
      </rPr>
      <t>: two places are paid, 1st 60%, 2nd 40%</t>
    </r>
  </si>
  <si>
    <r>
      <rPr>
        <b/>
        <sz val="10"/>
        <color indexed="8"/>
        <rFont val="Arial Narrow"/>
        <family val="2"/>
      </rPr>
      <t>Tour &amp;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Region Rodeos</t>
    </r>
    <r>
      <rPr>
        <sz val="10"/>
        <color indexed="8"/>
        <rFont val="Arial Narrow"/>
        <family val="2"/>
      </rPr>
      <t>:  Four places:  Timed/Riding Events: $0-$1999 pays four places,  40%, 30%, 20%, 10%</t>
    </r>
  </si>
  <si>
    <r>
      <t xml:space="preserve">        </t>
    </r>
    <r>
      <rPr>
        <b/>
        <sz val="10"/>
        <color indexed="8"/>
        <rFont val="Arial Narrow"/>
        <family val="2"/>
      </rPr>
      <t>Tour Rodeos Only</t>
    </r>
    <r>
      <rPr>
        <sz val="10"/>
        <color indexed="8"/>
        <rFont val="Arial Narrow"/>
        <family val="2"/>
      </rPr>
      <t>:  Eight Places:  Timed/Riding Events: $5000+ pays eight places, 23%, 20%, 17%, 14%, 11%, 8%, 5%, 2%</t>
    </r>
  </si>
  <si>
    <t>total to each timer</t>
  </si>
  <si>
    <t>Date:</t>
  </si>
  <si>
    <t>Entry Breakdown &amp; Payoff</t>
  </si>
  <si>
    <t>Committee</t>
  </si>
  <si>
    <t>Ground Splits</t>
  </si>
  <si>
    <t>Saturday Slack</t>
  </si>
  <si>
    <t>Saturday Performance</t>
  </si>
  <si>
    <t>Senior Team Roping Heeler</t>
  </si>
  <si>
    <t>2020 - plm</t>
  </si>
  <si>
    <t>Date</t>
  </si>
  <si>
    <t>City State</t>
  </si>
  <si>
    <t>Rodeo CES</t>
  </si>
  <si>
    <t>Crow Native Days</t>
  </si>
  <si>
    <t>413.60 to CD</t>
  </si>
  <si>
    <t>413.60 to SD</t>
  </si>
  <si>
    <t>Aarianna Henry - Box Elder, MT</t>
  </si>
  <si>
    <t>Dayle Bad Warrior - Dupree, SD</t>
  </si>
  <si>
    <t>Ken Augare</t>
  </si>
  <si>
    <t>Jake Longbrake</t>
  </si>
  <si>
    <t>Ray Augare</t>
  </si>
  <si>
    <t>Ted Hoyt</t>
  </si>
  <si>
    <t>2022 Flathead River Rodeo</t>
  </si>
  <si>
    <t>2022 Flathead River Rodeo INFR Qualfier</t>
  </si>
  <si>
    <t>2022 Flathead River Rodeo INFR Jr/Sr Qualifier</t>
  </si>
  <si>
    <t>2022 Flathead River Rodeo Jr/Sr INFR Qualfier</t>
  </si>
  <si>
    <t>Polson, MT</t>
  </si>
  <si>
    <t>2022 Flathead River Rodeo Sr/Jr INFR Qualfier</t>
  </si>
  <si>
    <t>Elliot Benjamin - Morley, AB</t>
  </si>
  <si>
    <t>John Boyd Jr. - Window Rock, AZ</t>
  </si>
  <si>
    <t>Kurt Etsicitty - Vanderwagon, NM</t>
  </si>
  <si>
    <t>Eric C. Watson - Box Elder, MT</t>
  </si>
  <si>
    <t>ED Harry - Wadsworth, NV</t>
  </si>
  <si>
    <t>Britt Givens - Riverton, WY</t>
  </si>
  <si>
    <t>Mervin Whitford, Jr - Box Elder, MT</t>
  </si>
  <si>
    <t>Martin Watson - Box Elder, MT</t>
  </si>
  <si>
    <t>Curtis Pretty On Top - Hardin, MT</t>
  </si>
  <si>
    <t>Talvin Champ - Cut Bank, MT</t>
  </si>
  <si>
    <t>Odessa Barlow - Rock Point, AZ</t>
  </si>
  <si>
    <t>Logan Cummins - Owyhee, NV</t>
  </si>
  <si>
    <t>Jr. Bulls</t>
  </si>
  <si>
    <t>Tahj Wells</t>
  </si>
  <si>
    <t>Bre'Zhon Paul Spang</t>
  </si>
  <si>
    <t>1/2s</t>
  </si>
  <si>
    <t>204 CD</t>
  </si>
  <si>
    <t>102 to QR</t>
  </si>
  <si>
    <t>Brooke Fox - Cardston, AB</t>
  </si>
  <si>
    <t>Graysen O'Connor - Arlee, MT</t>
  </si>
  <si>
    <t>Maddey Clary - Ronan, MT</t>
  </si>
  <si>
    <t>Cayda Dodginghorse - Tsuut'Ina Nation</t>
  </si>
  <si>
    <t>Spider Ramone</t>
  </si>
  <si>
    <t>Dan Bird</t>
  </si>
  <si>
    <t>Gus Vaile</t>
  </si>
  <si>
    <t>Don Bettelyoun </t>
  </si>
  <si>
    <t>Sam Bird</t>
  </si>
  <si>
    <t>Leon Monroe </t>
  </si>
  <si>
    <t>Frid England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</si>
</sst>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  <numFmt numFmtId="166" formatCode="&quot;$&quot;#,##0.00"/>
    <numFmt numFmtId="167" formatCode="&quot;$&quot;#,##0"/>
    <numFmt numFmtId="168" formatCode="0.000"/>
    <numFmt numFmtId="169" formatCode="0.0"/>
    <numFmt numFmtId="170" formatCode="mm/dd/yy;@"/>
  </numFmts>
  <fonts count="6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sz val="14"/>
      <color rgb="FF363636"/>
      <name val="Segoe UI Light"/>
      <family val="2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6"/>
      <name val="Cambria"/>
      <family val="1"/>
      <scheme val="major"/>
    </font>
    <font>
      <b/>
      <i/>
      <sz val="12"/>
      <name val="Cambria"/>
      <family val="1"/>
      <scheme val="major"/>
    </font>
    <font>
      <b/>
      <sz val="20"/>
      <name val="Cambria"/>
      <family val="1"/>
      <scheme val="major"/>
    </font>
    <font>
      <sz val="14"/>
      <name val="Cambria"/>
      <family val="1"/>
      <scheme val="major"/>
    </font>
    <font>
      <b/>
      <sz val="18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8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7"/>
      <name val="Cambria"/>
      <family val="1"/>
      <scheme val="major"/>
    </font>
    <font>
      <sz val="11"/>
      <name val="Cambria"/>
      <family val="1"/>
      <scheme val="major"/>
    </font>
    <font>
      <sz val="16"/>
      <color indexed="8"/>
      <name val="Cambria"/>
      <family val="1"/>
      <scheme val="major"/>
    </font>
    <font>
      <b/>
      <sz val="9"/>
      <name val="Cambria"/>
      <family val="1"/>
      <scheme val="major"/>
    </font>
    <font>
      <sz val="9"/>
      <name val="Arial"/>
      <family val="2"/>
    </font>
    <font>
      <b/>
      <sz val="8"/>
      <name val="Cambria"/>
      <family val="1"/>
      <scheme val="major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name val="Arial"/>
      <family val="2"/>
    </font>
    <font>
      <sz val="11"/>
      <color indexed="8"/>
      <name val="Arial Narrow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/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399">
    <xf numFmtId="0" fontId="0" fillId="0" borderId="0" xfId="0"/>
    <xf numFmtId="0" fontId="24" fillId="0" borderId="0" xfId="38" applyFont="1"/>
    <xf numFmtId="0" fontId="24" fillId="0" borderId="0" xfId="38" applyFont="1" applyAlignment="1">
      <alignment horizontal="center"/>
    </xf>
    <xf numFmtId="0" fontId="24" fillId="0" borderId="15" xfId="38" applyFont="1" applyBorder="1" applyAlignment="1">
      <alignment horizontal="left"/>
    </xf>
    <xf numFmtId="0" fontId="24" fillId="0" borderId="15" xfId="38" applyFont="1" applyBorder="1" applyAlignment="1">
      <alignment horizontal="center" wrapText="1"/>
    </xf>
    <xf numFmtId="0" fontId="27" fillId="0" borderId="0" xfId="38" applyFont="1"/>
    <xf numFmtId="0" fontId="27" fillId="0" borderId="0" xfId="38" applyFont="1" applyFill="1"/>
    <xf numFmtId="167" fontId="24" fillId="0" borderId="0" xfId="38" applyNumberFormat="1" applyFont="1" applyAlignment="1">
      <alignment horizontal="center"/>
    </xf>
    <xf numFmtId="0" fontId="27" fillId="0" borderId="0" xfId="38" applyFont="1" applyAlignment="1">
      <alignment horizontal="center"/>
    </xf>
    <xf numFmtId="167" fontId="27" fillId="0" borderId="0" xfId="38" applyNumberFormat="1" applyFont="1" applyAlignment="1">
      <alignment horizontal="center"/>
    </xf>
    <xf numFmtId="9" fontId="27" fillId="0" borderId="0" xfId="38" applyNumberFormat="1" applyFont="1" applyAlignment="1">
      <alignment horizontal="center"/>
    </xf>
    <xf numFmtId="0" fontId="27" fillId="0" borderId="0" xfId="38" applyFont="1" applyFill="1" applyAlignment="1">
      <alignment horizontal="center"/>
    </xf>
    <xf numFmtId="0" fontId="27" fillId="25" borderId="0" xfId="38" applyFont="1" applyFill="1"/>
    <xf numFmtId="0" fontId="27" fillId="25" borderId="0" xfId="38" applyFont="1" applyFill="1" applyAlignment="1">
      <alignment horizontal="center"/>
    </xf>
    <xf numFmtId="0" fontId="29" fillId="0" borderId="0" xfId="38" applyFont="1" applyBorder="1" applyAlignment="1">
      <alignment horizontal="right"/>
    </xf>
    <xf numFmtId="0" fontId="24" fillId="0" borderId="0" xfId="38" applyNumberFormat="1" applyFont="1" applyBorder="1" applyAlignment="1">
      <alignment horizontal="center"/>
    </xf>
    <xf numFmtId="167" fontId="24" fillId="0" borderId="0" xfId="38" applyNumberFormat="1" applyFont="1" applyBorder="1" applyAlignment="1">
      <alignment horizontal="center"/>
    </xf>
    <xf numFmtId="0" fontId="26" fillId="0" borderId="17" xfId="38" applyFont="1" applyBorder="1" applyAlignment="1">
      <alignment horizontal="center" vertical="center"/>
    </xf>
    <xf numFmtId="167" fontId="26" fillId="0" borderId="18" xfId="38" applyNumberFormat="1" applyFont="1" applyBorder="1" applyAlignment="1">
      <alignment horizontal="center" vertical="center"/>
    </xf>
    <xf numFmtId="0" fontId="26" fillId="0" borderId="18" xfId="38" applyFont="1" applyBorder="1" applyAlignment="1">
      <alignment horizontal="center" vertical="center"/>
    </xf>
    <xf numFmtId="0" fontId="26" fillId="0" borderId="19" xfId="38" applyFont="1" applyBorder="1" applyAlignment="1">
      <alignment horizontal="center" vertical="center"/>
    </xf>
    <xf numFmtId="167" fontId="26" fillId="0" borderId="19" xfId="38" applyNumberFormat="1" applyFont="1" applyBorder="1" applyAlignment="1">
      <alignment horizontal="center" vertical="center"/>
    </xf>
    <xf numFmtId="0" fontId="26" fillId="0" borderId="18" xfId="38" applyFont="1" applyFill="1" applyBorder="1" applyAlignment="1">
      <alignment horizontal="center" vertical="center"/>
    </xf>
    <xf numFmtId="167" fontId="26" fillId="0" borderId="18" xfId="38" applyNumberFormat="1" applyFont="1" applyFill="1" applyBorder="1" applyAlignment="1">
      <alignment horizontal="center" vertical="center"/>
    </xf>
    <xf numFmtId="0" fontId="31" fillId="0" borderId="0" xfId="38" applyFont="1"/>
    <xf numFmtId="2" fontId="31" fillId="0" borderId="0" xfId="38" applyNumberFormat="1" applyFont="1" applyAlignment="1">
      <alignment horizontal="center"/>
    </xf>
    <xf numFmtId="0" fontId="23" fillId="0" borderId="0" xfId="38" applyFont="1" applyAlignment="1">
      <alignment horizontal="center"/>
    </xf>
    <xf numFmtId="0" fontId="15" fillId="0" borderId="0" xfId="38"/>
    <xf numFmtId="0" fontId="20" fillId="0" borderId="0" xfId="38" applyFont="1"/>
    <xf numFmtId="0" fontId="20" fillId="0" borderId="0" xfId="38" applyFont="1" applyAlignment="1">
      <alignment horizontal="center"/>
    </xf>
    <xf numFmtId="0" fontId="23" fillId="0" borderId="0" xfId="38" applyFont="1"/>
    <xf numFmtId="0" fontId="15" fillId="0" borderId="0" xfId="38" applyBorder="1"/>
    <xf numFmtId="0" fontId="15" fillId="0" borderId="13" xfId="38" applyBorder="1"/>
    <xf numFmtId="0" fontId="15" fillId="0" borderId="13" xfId="38" applyBorder="1" applyAlignment="1">
      <alignment horizontal="center"/>
    </xf>
    <xf numFmtId="0" fontId="20" fillId="0" borderId="0" xfId="38" applyFont="1" applyBorder="1"/>
    <xf numFmtId="0" fontId="15" fillId="0" borderId="0" xfId="38" applyAlignment="1">
      <alignment horizontal="center"/>
    </xf>
    <xf numFmtId="0" fontId="21" fillId="0" borderId="0" xfId="38" applyFont="1"/>
    <xf numFmtId="0" fontId="21" fillId="0" borderId="0" xfId="38" applyFont="1" applyAlignment="1">
      <alignment horizontal="center"/>
    </xf>
    <xf numFmtId="6" fontId="21" fillId="0" borderId="13" xfId="38" applyNumberFormat="1" applyFont="1" applyBorder="1"/>
    <xf numFmtId="6" fontId="21" fillId="0" borderId="0" xfId="38" applyNumberFormat="1" applyFont="1"/>
    <xf numFmtId="6" fontId="22" fillId="0" borderId="0" xfId="38" applyNumberFormat="1" applyFont="1"/>
    <xf numFmtId="0" fontId="21" fillId="0" borderId="13" xfId="38" applyFont="1" applyBorder="1"/>
    <xf numFmtId="0" fontId="21" fillId="0" borderId="0" xfId="38" applyFont="1" applyBorder="1"/>
    <xf numFmtId="0" fontId="31" fillId="0" borderId="0" xfId="38" applyFont="1" applyAlignment="1">
      <alignment horizontal="left"/>
    </xf>
    <xf numFmtId="0" fontId="27" fillId="0" borderId="0" xfId="38" applyFont="1" applyAlignment="1">
      <alignment horizontal="left"/>
    </xf>
    <xf numFmtId="2" fontId="27" fillId="0" borderId="0" xfId="38" applyNumberFormat="1" applyFont="1" applyAlignment="1">
      <alignment horizontal="center"/>
    </xf>
    <xf numFmtId="2" fontId="24" fillId="0" borderId="0" xfId="38" applyNumberFormat="1" applyFont="1" applyAlignment="1">
      <alignment horizontal="center"/>
    </xf>
    <xf numFmtId="6" fontId="21" fillId="0" borderId="0" xfId="38" applyNumberFormat="1" applyFont="1" applyBorder="1"/>
    <xf numFmtId="6" fontId="22" fillId="0" borderId="0" xfId="38" applyNumberFormat="1" applyFont="1" applyBorder="1"/>
    <xf numFmtId="0" fontId="22" fillId="0" borderId="0" xfId="38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38" fillId="0" borderId="13" xfId="0" applyFont="1" applyBorder="1"/>
    <xf numFmtId="0" fontId="34" fillId="0" borderId="13" xfId="0" applyFont="1" applyBorder="1"/>
    <xf numFmtId="0" fontId="34" fillId="24" borderId="10" xfId="0" applyFont="1" applyFill="1" applyBorder="1" applyAlignment="1">
      <alignment horizontal="center"/>
    </xf>
    <xf numFmtId="164" fontId="34" fillId="0" borderId="10" xfId="28" applyNumberFormat="1" applyFont="1" applyBorder="1"/>
    <xf numFmtId="0" fontId="34" fillId="0" borderId="0" xfId="0" applyFont="1" applyAlignment="1">
      <alignment horizontal="right"/>
    </xf>
    <xf numFmtId="164" fontId="34" fillId="0" borderId="0" xfId="28" applyNumberFormat="1" applyFont="1" applyBorder="1"/>
    <xf numFmtId="164" fontId="34" fillId="0" borderId="0" xfId="28" applyNumberFormat="1" applyFont="1" applyBorder="1" applyAlignment="1"/>
    <xf numFmtId="164" fontId="34" fillId="0" borderId="0" xfId="0" applyNumberFormat="1" applyFont="1" applyBorder="1" applyAlignment="1"/>
    <xf numFmtId="9" fontId="34" fillId="0" borderId="0" xfId="0" applyNumberFormat="1" applyFont="1"/>
    <xf numFmtId="0" fontId="34" fillId="0" borderId="0" xfId="0" applyFont="1" applyAlignment="1"/>
    <xf numFmtId="164" fontId="34" fillId="0" borderId="0" xfId="0" applyNumberFormat="1" applyFont="1"/>
    <xf numFmtId="0" fontId="34" fillId="0" borderId="0" xfId="0" applyFont="1" applyAlignment="1">
      <alignment horizontal="left"/>
    </xf>
    <xf numFmtId="164" fontId="39" fillId="0" borderId="0" xfId="28" applyNumberFormat="1" applyFont="1"/>
    <xf numFmtId="0" fontId="43" fillId="0" borderId="0" xfId="0" applyFont="1"/>
    <xf numFmtId="164" fontId="33" fillId="0" borderId="0" xfId="0" applyNumberFormat="1" applyFont="1"/>
    <xf numFmtId="0" fontId="33" fillId="0" borderId="0" xfId="0" applyFont="1" applyAlignment="1">
      <alignment horizontal="center" vertical="center"/>
    </xf>
    <xf numFmtId="0" fontId="35" fillId="0" borderId="2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169" fontId="33" fillId="0" borderId="0" xfId="0" applyNumberFormat="1" applyFont="1" applyAlignment="1">
      <alignment horizontal="center" vertical="center"/>
    </xf>
    <xf numFmtId="167" fontId="47" fillId="0" borderId="0" xfId="28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indent="4"/>
    </xf>
    <xf numFmtId="0" fontId="36" fillId="0" borderId="0" xfId="0" applyFont="1"/>
    <xf numFmtId="0" fontId="33" fillId="0" borderId="0" xfId="0" applyFont="1" applyAlignment="1"/>
    <xf numFmtId="167" fontId="33" fillId="0" borderId="0" xfId="0" applyNumberFormat="1" applyFont="1"/>
    <xf numFmtId="0" fontId="41" fillId="0" borderId="21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40" fillId="0" borderId="0" xfId="0" applyFont="1"/>
    <xf numFmtId="167" fontId="27" fillId="0" borderId="0" xfId="38" applyNumberFormat="1" applyFont="1"/>
    <xf numFmtId="167" fontId="24" fillId="0" borderId="15" xfId="38" applyNumberFormat="1" applyFont="1" applyBorder="1" applyAlignment="1">
      <alignment horizontal="center" wrapText="1"/>
    </xf>
    <xf numFmtId="167" fontId="24" fillId="0" borderId="16" xfId="38" applyNumberFormat="1" applyFont="1" applyBorder="1" applyAlignment="1">
      <alignment horizontal="center" wrapText="1"/>
    </xf>
    <xf numFmtId="167" fontId="26" fillId="25" borderId="0" xfId="38" applyNumberFormat="1" applyFont="1" applyFill="1" applyBorder="1" applyAlignment="1">
      <alignment horizontal="center"/>
    </xf>
    <xf numFmtId="167" fontId="29" fillId="0" borderId="0" xfId="38" applyNumberFormat="1" applyFont="1" applyAlignment="1">
      <alignment horizontal="center"/>
    </xf>
    <xf numFmtId="0" fontId="35" fillId="0" borderId="0" xfId="0" applyFont="1" applyBorder="1" applyAlignment="1">
      <alignment horizontal="center"/>
    </xf>
    <xf numFmtId="0" fontId="23" fillId="0" borderId="0" xfId="38" applyFont="1" applyAlignment="1">
      <alignment horizontal="center"/>
    </xf>
    <xf numFmtId="167" fontId="20" fillId="0" borderId="0" xfId="38" applyNumberFormat="1" applyFont="1" applyAlignment="1">
      <alignment horizontal="center"/>
    </xf>
    <xf numFmtId="167" fontId="23" fillId="0" borderId="0" xfId="38" applyNumberFormat="1" applyFont="1" applyAlignment="1">
      <alignment horizontal="center"/>
    </xf>
    <xf numFmtId="167" fontId="23" fillId="0" borderId="0" xfId="38" applyNumberFormat="1" applyFont="1" applyAlignment="1">
      <alignment horizontal="center" wrapText="1"/>
    </xf>
    <xf numFmtId="167" fontId="15" fillId="0" borderId="13" xfId="38" applyNumberFormat="1" applyBorder="1" applyAlignment="1">
      <alignment horizontal="center"/>
    </xf>
    <xf numFmtId="167" fontId="15" fillId="0" borderId="0" xfId="38" applyNumberFormat="1" applyAlignment="1">
      <alignment horizontal="center"/>
    </xf>
    <xf numFmtId="167" fontId="21" fillId="0" borderId="0" xfId="38" applyNumberFormat="1" applyFont="1" applyAlignment="1">
      <alignment horizontal="center"/>
    </xf>
    <xf numFmtId="167" fontId="20" fillId="0" borderId="13" xfId="38" applyNumberFormat="1" applyFont="1" applyBorder="1" applyAlignment="1">
      <alignment horizontal="center"/>
    </xf>
    <xf numFmtId="0" fontId="20" fillId="0" borderId="13" xfId="38" applyFont="1" applyBorder="1"/>
    <xf numFmtId="0" fontId="20" fillId="0" borderId="13" xfId="38" applyFont="1" applyBorder="1" applyAlignment="1">
      <alignment horizontal="center"/>
    </xf>
    <xf numFmtId="0" fontId="23" fillId="0" borderId="0" xfId="38" applyFont="1" applyAlignment="1">
      <alignment horizontal="center"/>
    </xf>
    <xf numFmtId="0" fontId="23" fillId="0" borderId="0" xfId="38" applyFont="1" applyAlignment="1">
      <alignment horizontal="right"/>
    </xf>
    <xf numFmtId="167" fontId="25" fillId="0" borderId="0" xfId="38" applyNumberFormat="1" applyFont="1" applyAlignment="1">
      <alignment horizontal="left"/>
    </xf>
    <xf numFmtId="167" fontId="28" fillId="0" borderId="0" xfId="38" applyNumberFormat="1" applyFont="1" applyAlignment="1">
      <alignment horizontal="left"/>
    </xf>
    <xf numFmtId="167" fontId="28" fillId="0" borderId="0" xfId="38" applyNumberFormat="1" applyFont="1" applyAlignment="1">
      <alignment horizontal="left" vertical="center"/>
    </xf>
    <xf numFmtId="167" fontId="28" fillId="25" borderId="0" xfId="38" applyNumberFormat="1" applyFont="1" applyFill="1" applyAlignment="1">
      <alignment horizontal="left"/>
    </xf>
    <xf numFmtId="0" fontId="26" fillId="26" borderId="18" xfId="38" applyFont="1" applyFill="1" applyBorder="1" applyAlignment="1">
      <alignment horizontal="center" vertical="center"/>
    </xf>
    <xf numFmtId="167" fontId="26" fillId="26" borderId="18" xfId="38" applyNumberFormat="1" applyFont="1" applyFill="1" applyBorder="1" applyAlignment="1">
      <alignment horizontal="center" vertical="center"/>
    </xf>
    <xf numFmtId="0" fontId="26" fillId="26" borderId="19" xfId="38" applyFont="1" applyFill="1" applyBorder="1" applyAlignment="1">
      <alignment horizontal="center" vertical="center"/>
    </xf>
    <xf numFmtId="167" fontId="26" fillId="26" borderId="19" xfId="38" applyNumberFormat="1" applyFont="1" applyFill="1" applyBorder="1" applyAlignment="1">
      <alignment horizontal="center" vertical="center"/>
    </xf>
    <xf numFmtId="0" fontId="26" fillId="26" borderId="20" xfId="38" applyFont="1" applyFill="1" applyBorder="1" applyAlignment="1">
      <alignment horizontal="center" vertical="center"/>
    </xf>
    <xf numFmtId="167" fontId="26" fillId="26" borderId="20" xfId="38" applyNumberFormat="1" applyFont="1" applyFill="1" applyBorder="1" applyAlignment="1">
      <alignment horizontal="center" vertical="center"/>
    </xf>
    <xf numFmtId="167" fontId="34" fillId="0" borderId="0" xfId="0" applyNumberFormat="1" applyFont="1"/>
    <xf numFmtId="0" fontId="21" fillId="0" borderId="0" xfId="38" quotePrefix="1" applyFont="1" applyBorder="1"/>
    <xf numFmtId="0" fontId="35" fillId="0" borderId="21" xfId="0" applyFont="1" applyBorder="1" applyAlignment="1">
      <alignment horizontal="right" vertical="center"/>
    </xf>
    <xf numFmtId="0" fontId="34" fillId="0" borderId="21" xfId="0" applyFont="1" applyBorder="1" applyAlignment="1">
      <alignment vertical="center"/>
    </xf>
    <xf numFmtId="1" fontId="34" fillId="0" borderId="21" xfId="0" applyNumberFormat="1" applyFont="1" applyBorder="1" applyAlignment="1">
      <alignment horizontal="center" vertical="center"/>
    </xf>
    <xf numFmtId="0" fontId="35" fillId="0" borderId="11" xfId="0" quotePrefix="1" applyFont="1" applyBorder="1" applyAlignment="1">
      <alignment horizontal="right" vertical="center"/>
    </xf>
    <xf numFmtId="0" fontId="34" fillId="0" borderId="11" xfId="0" applyFont="1" applyBorder="1" applyAlignment="1">
      <alignment vertical="center"/>
    </xf>
    <xf numFmtId="1" fontId="34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52" fillId="0" borderId="0" xfId="0" applyFont="1"/>
    <xf numFmtId="0" fontId="53" fillId="0" borderId="0" xfId="0" applyFont="1"/>
    <xf numFmtId="167" fontId="53" fillId="0" borderId="0" xfId="0" applyNumberFormat="1" applyFont="1" applyAlignment="1">
      <alignment horizontal="left"/>
    </xf>
    <xf numFmtId="167" fontId="53" fillId="0" borderId="0" xfId="0" applyNumberFormat="1" applyFont="1"/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167" fontId="52" fillId="0" borderId="0" xfId="0" applyNumberFormat="1" applyFont="1" applyAlignment="1">
      <alignment horizontal="left"/>
    </xf>
    <xf numFmtId="167" fontId="34" fillId="0" borderId="11" xfId="28" applyNumberFormat="1" applyFont="1" applyBorder="1" applyAlignment="1">
      <alignment horizontal="center" vertical="center"/>
    </xf>
    <xf numFmtId="167" fontId="43" fillId="0" borderId="11" xfId="28" applyNumberFormat="1" applyFont="1" applyBorder="1" applyAlignment="1">
      <alignment vertical="center"/>
    </xf>
    <xf numFmtId="0" fontId="20" fillId="0" borderId="0" xfId="38" applyFont="1" applyFill="1" applyAlignment="1">
      <alignment horizontal="center"/>
    </xf>
    <xf numFmtId="167" fontId="20" fillId="0" borderId="0" xfId="38" applyNumberFormat="1" applyFont="1" applyFill="1" applyAlignment="1">
      <alignment horizontal="center"/>
    </xf>
    <xf numFmtId="0" fontId="15" fillId="0" borderId="0" xfId="38" applyFill="1"/>
    <xf numFmtId="167" fontId="20" fillId="0" borderId="0" xfId="38" applyNumberFormat="1" applyFont="1" applyFill="1" applyBorder="1" applyAlignment="1">
      <alignment horizontal="center"/>
    </xf>
    <xf numFmtId="167" fontId="20" fillId="0" borderId="13" xfId="38" applyNumberFormat="1" applyFont="1" applyFill="1" applyBorder="1" applyAlignment="1">
      <alignment horizontal="center"/>
    </xf>
    <xf numFmtId="0" fontId="20" fillId="0" borderId="0" xfId="38" applyFont="1" applyFill="1"/>
    <xf numFmtId="0" fontId="20" fillId="0" borderId="0" xfId="38" applyFont="1" applyFill="1" applyBorder="1"/>
    <xf numFmtId="0" fontId="20" fillId="0" borderId="0" xfId="38" applyFont="1" applyFill="1" applyBorder="1" applyAlignment="1">
      <alignment horizontal="center"/>
    </xf>
    <xf numFmtId="0" fontId="24" fillId="0" borderId="0" xfId="38" applyFont="1" applyFill="1"/>
    <xf numFmtId="0" fontId="27" fillId="0" borderId="0" xfId="38" applyFont="1" applyFill="1" applyAlignment="1">
      <alignment horizontal="left"/>
    </xf>
    <xf numFmtId="2" fontId="24" fillId="0" borderId="0" xfId="38" applyNumberFormat="1" applyFont="1" applyFill="1" applyAlignment="1">
      <alignment horizontal="center"/>
    </xf>
    <xf numFmtId="0" fontId="27" fillId="0" borderId="0" xfId="38" applyFont="1" applyAlignment="1">
      <alignment horizontal="center"/>
    </xf>
    <xf numFmtId="0" fontId="22" fillId="0" borderId="0" xfId="38" applyFont="1" applyAlignment="1"/>
    <xf numFmtId="165" fontId="22" fillId="0" borderId="0" xfId="38" applyNumberFormat="1" applyFont="1" applyAlignment="1"/>
    <xf numFmtId="0" fontId="53" fillId="0" borderId="0" xfId="0" applyNumberFormat="1" applyFont="1" applyAlignment="1">
      <alignment horizontal="right"/>
    </xf>
    <xf numFmtId="166" fontId="26" fillId="0" borderId="18" xfId="38" applyNumberFormat="1" applyFont="1" applyBorder="1" applyAlignment="1">
      <alignment horizontal="center" vertical="center"/>
    </xf>
    <xf numFmtId="166" fontId="26" fillId="26" borderId="18" xfId="38" applyNumberFormat="1" applyFont="1" applyFill="1" applyBorder="1" applyAlignment="1">
      <alignment horizontal="center" vertical="center"/>
    </xf>
    <xf numFmtId="166" fontId="26" fillId="0" borderId="19" xfId="38" applyNumberFormat="1" applyFont="1" applyBorder="1" applyAlignment="1">
      <alignment horizontal="center" vertical="center"/>
    </xf>
    <xf numFmtId="166" fontId="26" fillId="0" borderId="18" xfId="38" applyNumberFormat="1" applyFont="1" applyFill="1" applyBorder="1" applyAlignment="1">
      <alignment horizontal="center" vertical="center"/>
    </xf>
    <xf numFmtId="166" fontId="26" fillId="26" borderId="19" xfId="38" applyNumberFormat="1" applyFont="1" applyFill="1" applyBorder="1" applyAlignment="1">
      <alignment horizontal="center" vertical="center"/>
    </xf>
    <xf numFmtId="166" fontId="26" fillId="26" borderId="25" xfId="38" applyNumberFormat="1" applyFont="1" applyFill="1" applyBorder="1" applyAlignment="1">
      <alignment horizontal="center" vertical="center"/>
    </xf>
    <xf numFmtId="0" fontId="26" fillId="0" borderId="0" xfId="38" applyFont="1" applyFill="1" applyBorder="1" applyAlignment="1">
      <alignment horizontal="center" vertical="center" wrapText="1"/>
    </xf>
    <xf numFmtId="0" fontId="26" fillId="0" borderId="0" xfId="38" applyFont="1" applyFill="1" applyBorder="1" applyAlignment="1">
      <alignment horizontal="center" vertical="center"/>
    </xf>
    <xf numFmtId="167" fontId="26" fillId="0" borderId="0" xfId="38" applyNumberFormat="1" applyFont="1" applyFill="1" applyBorder="1" applyAlignment="1">
      <alignment horizontal="center" vertical="center"/>
    </xf>
    <xf numFmtId="166" fontId="26" fillId="0" borderId="0" xfId="38" applyNumberFormat="1" applyFont="1" applyFill="1" applyBorder="1" applyAlignment="1">
      <alignment horizontal="center" vertical="center"/>
    </xf>
    <xf numFmtId="167" fontId="27" fillId="0" borderId="0" xfId="38" applyNumberFormat="1" applyFont="1" applyFill="1" applyBorder="1" applyAlignment="1">
      <alignment horizontal="center" vertical="center" wrapText="1"/>
    </xf>
    <xf numFmtId="167" fontId="28" fillId="0" borderId="0" xfId="38" applyNumberFormat="1" applyFont="1" applyFill="1" applyBorder="1" applyAlignment="1">
      <alignment horizontal="left" vertical="center"/>
    </xf>
    <xf numFmtId="0" fontId="27" fillId="0" borderId="0" xfId="38" applyFont="1" applyFill="1" applyBorder="1"/>
    <xf numFmtId="9" fontId="27" fillId="0" borderId="0" xfId="38" applyNumberFormat="1" applyFont="1" applyFill="1" applyBorder="1" applyAlignment="1">
      <alignment horizontal="center"/>
    </xf>
    <xf numFmtId="0" fontId="27" fillId="0" borderId="0" xfId="38" applyFont="1" applyFill="1" applyBorder="1" applyAlignment="1">
      <alignment horizontal="center"/>
    </xf>
    <xf numFmtId="167" fontId="28" fillId="0" borderId="0" xfId="38" applyNumberFormat="1" applyFont="1" applyBorder="1" applyAlignment="1">
      <alignment horizontal="left" vertical="center"/>
    </xf>
    <xf numFmtId="0" fontId="26" fillId="26" borderId="27" xfId="38" applyFont="1" applyFill="1" applyBorder="1" applyAlignment="1">
      <alignment horizontal="center" vertical="center" wrapText="1"/>
    </xf>
    <xf numFmtId="0" fontId="26" fillId="26" borderId="28" xfId="38" applyFont="1" applyFill="1" applyBorder="1" applyAlignment="1">
      <alignment horizontal="center" vertical="center"/>
    </xf>
    <xf numFmtId="167" fontId="26" fillId="26" borderId="28" xfId="38" applyNumberFormat="1" applyFont="1" applyFill="1" applyBorder="1" applyAlignment="1">
      <alignment horizontal="center" vertical="center"/>
    </xf>
    <xf numFmtId="166" fontId="26" fillId="26" borderId="28" xfId="38" applyNumberFormat="1" applyFont="1" applyFill="1" applyBorder="1" applyAlignment="1">
      <alignment horizontal="center" vertical="center"/>
    </xf>
    <xf numFmtId="167" fontId="27" fillId="26" borderId="28" xfId="38" applyNumberFormat="1" applyFont="1" applyFill="1" applyBorder="1" applyAlignment="1">
      <alignment horizontal="center" vertical="center" wrapText="1"/>
    </xf>
    <xf numFmtId="167" fontId="24" fillId="25" borderId="0" xfId="38" applyNumberFormat="1" applyFont="1" applyFill="1" applyBorder="1" applyAlignment="1">
      <alignment horizontal="center" wrapText="1"/>
    </xf>
    <xf numFmtId="0" fontId="26" fillId="26" borderId="29" xfId="38" applyFont="1" applyFill="1" applyBorder="1" applyAlignment="1">
      <alignment horizontal="center" vertical="center" wrapText="1"/>
    </xf>
    <xf numFmtId="167" fontId="27" fillId="26" borderId="30" xfId="38" applyNumberFormat="1" applyFont="1" applyFill="1" applyBorder="1" applyAlignment="1">
      <alignment horizontal="center" vertical="center" wrapText="1"/>
    </xf>
    <xf numFmtId="0" fontId="26" fillId="26" borderId="31" xfId="38" applyFont="1" applyFill="1" applyBorder="1" applyAlignment="1">
      <alignment horizontal="center" vertical="center" wrapText="1"/>
    </xf>
    <xf numFmtId="167" fontId="27" fillId="26" borderId="32" xfId="38" applyNumberFormat="1" applyFont="1" applyFill="1" applyBorder="1" applyAlignment="1">
      <alignment horizontal="center" vertical="center" wrapText="1"/>
    </xf>
    <xf numFmtId="0" fontId="26" fillId="0" borderId="33" xfId="38" applyFont="1" applyFill="1" applyBorder="1" applyAlignment="1">
      <alignment horizontal="center" vertical="center" wrapText="1"/>
    </xf>
    <xf numFmtId="167" fontId="27" fillId="0" borderId="23" xfId="38" applyNumberFormat="1" applyFont="1" applyFill="1" applyBorder="1" applyAlignment="1">
      <alignment horizontal="center" vertical="center" wrapText="1"/>
    </xf>
    <xf numFmtId="0" fontId="26" fillId="26" borderId="33" xfId="38" applyFont="1" applyFill="1" applyBorder="1" applyAlignment="1">
      <alignment horizontal="center" vertical="center" wrapText="1"/>
    </xf>
    <xf numFmtId="167" fontId="27" fillId="26" borderId="23" xfId="38" applyNumberFormat="1" applyFont="1" applyFill="1" applyBorder="1" applyAlignment="1">
      <alignment horizontal="center" vertical="center" wrapText="1"/>
    </xf>
    <xf numFmtId="0" fontId="26" fillId="0" borderId="29" xfId="38" applyFont="1" applyBorder="1" applyAlignment="1">
      <alignment horizontal="center" vertical="center" wrapText="1"/>
    </xf>
    <xf numFmtId="167" fontId="27" fillId="0" borderId="30" xfId="38" applyNumberFormat="1" applyFont="1" applyBorder="1" applyAlignment="1">
      <alignment horizontal="center" vertical="center" wrapText="1"/>
    </xf>
    <xf numFmtId="0" fontId="26" fillId="0" borderId="34" xfId="38" applyFont="1" applyBorder="1" applyAlignment="1">
      <alignment horizontal="center" vertical="center" wrapText="1"/>
    </xf>
    <xf numFmtId="0" fontId="26" fillId="0" borderId="25" xfId="38" applyFont="1" applyBorder="1" applyAlignment="1">
      <alignment horizontal="center" vertical="center"/>
    </xf>
    <xf numFmtId="167" fontId="26" fillId="0" borderId="25" xfId="38" applyNumberFormat="1" applyFont="1" applyBorder="1" applyAlignment="1">
      <alignment horizontal="center" vertical="center"/>
    </xf>
    <xf numFmtId="166" fontId="26" fillId="0" borderId="25" xfId="38" applyNumberFormat="1" applyFont="1" applyBorder="1" applyAlignment="1">
      <alignment horizontal="center" vertical="center"/>
    </xf>
    <xf numFmtId="167" fontId="27" fillId="0" borderId="35" xfId="38" applyNumberFormat="1" applyFont="1" applyBorder="1" applyAlignment="1">
      <alignment horizontal="center" vertical="center" wrapText="1"/>
    </xf>
    <xf numFmtId="0" fontId="26" fillId="0" borderId="33" xfId="38" applyFont="1" applyBorder="1" applyAlignment="1">
      <alignment horizontal="center" vertical="center" wrapText="1"/>
    </xf>
    <xf numFmtId="167" fontId="27" fillId="0" borderId="23" xfId="38" applyNumberFormat="1" applyFont="1" applyBorder="1" applyAlignment="1">
      <alignment horizontal="center" vertical="center" wrapText="1"/>
    </xf>
    <xf numFmtId="0" fontId="53" fillId="0" borderId="0" xfId="38" applyFont="1"/>
    <xf numFmtId="167" fontId="52" fillId="0" borderId="0" xfId="38" applyNumberFormat="1" applyFont="1" applyAlignment="1">
      <alignment horizontal="center"/>
    </xf>
    <xf numFmtId="167" fontId="53" fillId="0" borderId="0" xfId="38" applyNumberFormat="1" applyFont="1" applyAlignment="1">
      <alignment horizontal="center"/>
    </xf>
    <xf numFmtId="0" fontId="52" fillId="0" borderId="0" xfId="38" applyFont="1"/>
    <xf numFmtId="0" fontId="52" fillId="0" borderId="0" xfId="38" applyFont="1" applyAlignment="1">
      <alignment horizontal="center"/>
    </xf>
    <xf numFmtId="0" fontId="53" fillId="0" borderId="0" xfId="38" applyFont="1" applyAlignment="1">
      <alignment horizontal="right"/>
    </xf>
    <xf numFmtId="9" fontId="53" fillId="0" borderId="0" xfId="38" applyNumberFormat="1" applyFont="1" applyAlignment="1">
      <alignment horizontal="center"/>
    </xf>
    <xf numFmtId="9" fontId="53" fillId="0" borderId="0" xfId="38" applyNumberFormat="1" applyFont="1" applyFill="1" applyBorder="1" applyAlignment="1">
      <alignment horizontal="center"/>
    </xf>
    <xf numFmtId="0" fontId="53" fillId="0" borderId="0" xfId="38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164" fontId="34" fillId="0" borderId="10" xfId="28" applyNumberFormat="1" applyFont="1" applyBorder="1" applyAlignment="1">
      <alignment horizontal="center"/>
    </xf>
    <xf numFmtId="164" fontId="34" fillId="0" borderId="0" xfId="28" applyNumberFormat="1" applyFont="1" applyBorder="1" applyAlignment="1">
      <alignment horizontal="center"/>
    </xf>
    <xf numFmtId="9" fontId="34" fillId="0" borderId="0" xfId="0" applyNumberFormat="1" applyFont="1" applyAlignment="1">
      <alignment horizontal="center"/>
    </xf>
    <xf numFmtId="164" fontId="39" fillId="0" borderId="0" xfId="28" applyNumberFormat="1" applyFont="1" applyAlignment="1">
      <alignment horizontal="center"/>
    </xf>
    <xf numFmtId="0" fontId="34" fillId="0" borderId="11" xfId="0" applyNumberFormat="1" applyFont="1" applyBorder="1" applyAlignment="1">
      <alignment horizontal="center" vertical="center" wrapText="1"/>
    </xf>
    <xf numFmtId="0" fontId="50" fillId="0" borderId="0" xfId="38" applyFont="1" applyAlignment="1">
      <alignment horizontal="center" vertical="center" wrapText="1"/>
    </xf>
    <xf numFmtId="0" fontId="1" fillId="0" borderId="0" xfId="38" applyFont="1"/>
    <xf numFmtId="0" fontId="20" fillId="0" borderId="26" xfId="38" applyFont="1" applyBorder="1"/>
    <xf numFmtId="0" fontId="20" fillId="0" borderId="26" xfId="38" applyFont="1" applyBorder="1" applyAlignment="1">
      <alignment horizontal="center"/>
    </xf>
    <xf numFmtId="167" fontId="20" fillId="0" borderId="26" xfId="38" applyNumberFormat="1" applyFont="1" applyBorder="1" applyAlignment="1">
      <alignment horizontal="center"/>
    </xf>
    <xf numFmtId="0" fontId="23" fillId="0" borderId="26" xfId="38" applyFont="1" applyBorder="1" applyAlignment="1">
      <alignment horizontal="center"/>
    </xf>
    <xf numFmtId="167" fontId="34" fillId="0" borderId="21" xfId="28" applyNumberFormat="1" applyFont="1" applyBorder="1" applyAlignment="1">
      <alignment horizontal="center" vertical="center"/>
    </xf>
    <xf numFmtId="167" fontId="34" fillId="0" borderId="0" xfId="28" applyNumberFormat="1" applyFont="1" applyBorder="1" applyAlignment="1">
      <alignment horizontal="center"/>
    </xf>
    <xf numFmtId="0" fontId="56" fillId="0" borderId="0" xfId="38" applyFont="1" applyBorder="1" applyAlignment="1">
      <alignment horizontal="left"/>
    </xf>
    <xf numFmtId="0" fontId="33" fillId="0" borderId="0" xfId="0" applyFont="1" applyFill="1"/>
    <xf numFmtId="0" fontId="22" fillId="0" borderId="0" xfId="38" applyFont="1"/>
    <xf numFmtId="0" fontId="22" fillId="0" borderId="0" xfId="38" applyFont="1" applyBorder="1"/>
    <xf numFmtId="6" fontId="23" fillId="0" borderId="0" xfId="38" applyNumberFormat="1" applyFont="1" applyAlignment="1">
      <alignment horizontal="center"/>
    </xf>
    <xf numFmtId="0" fontId="21" fillId="0" borderId="0" xfId="38" applyNumberFormat="1" applyFont="1"/>
    <xf numFmtId="14" fontId="21" fillId="0" borderId="0" xfId="38" applyNumberFormat="1" applyFont="1" applyAlignment="1"/>
    <xf numFmtId="44" fontId="34" fillId="0" borderId="0" xfId="0" applyNumberFormat="1" applyFont="1"/>
    <xf numFmtId="0" fontId="50" fillId="0" borderId="0" xfId="38" applyFont="1" applyAlignment="1">
      <alignment horizontal="center" vertical="center" wrapText="1"/>
    </xf>
    <xf numFmtId="167" fontId="40" fillId="0" borderId="0" xfId="0" applyNumberFormat="1" applyFont="1" applyAlignment="1">
      <alignment horizontal="right"/>
    </xf>
    <xf numFmtId="0" fontId="35" fillId="0" borderId="21" xfId="0" applyFont="1" applyBorder="1" applyAlignment="1">
      <alignment vertical="center"/>
    </xf>
    <xf numFmtId="2" fontId="34" fillId="0" borderId="21" xfId="0" applyNumberFormat="1" applyFont="1" applyBorder="1" applyAlignment="1">
      <alignment horizontal="center" vertical="center"/>
    </xf>
    <xf numFmtId="0" fontId="40" fillId="0" borderId="24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164" fontId="42" fillId="0" borderId="21" xfId="28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35" fillId="0" borderId="11" xfId="0" applyFont="1" applyBorder="1" applyAlignment="1">
      <alignment vertical="center"/>
    </xf>
    <xf numFmtId="2" fontId="34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164" fontId="42" fillId="0" borderId="11" xfId="28" applyNumberFormat="1" applyFont="1" applyBorder="1" applyAlignment="1">
      <alignment vertical="center"/>
    </xf>
    <xf numFmtId="164" fontId="40" fillId="0" borderId="11" xfId="28" applyNumberFormat="1" applyFont="1" applyBorder="1" applyAlignment="1">
      <alignment vertical="center"/>
    </xf>
    <xf numFmtId="0" fontId="35" fillId="0" borderId="21" xfId="0" quotePrefix="1" applyFont="1" applyBorder="1" applyAlignment="1">
      <alignment horizontal="center" vertical="center"/>
    </xf>
    <xf numFmtId="0" fontId="35" fillId="0" borderId="11" xfId="0" quotePrefix="1" applyFont="1" applyBorder="1" applyAlignment="1">
      <alignment horizontal="center" vertical="center"/>
    </xf>
    <xf numFmtId="6" fontId="15" fillId="0" borderId="0" xfId="38" applyNumberFormat="1" applyAlignment="1">
      <alignment horizontal="center"/>
    </xf>
    <xf numFmtId="8" fontId="21" fillId="0" borderId="0" xfId="38" applyNumberFormat="1" applyFont="1" applyBorder="1" applyAlignment="1">
      <alignment horizontal="center"/>
    </xf>
    <xf numFmtId="168" fontId="27" fillId="0" borderId="0" xfId="38" applyNumberFormat="1" applyFont="1" applyAlignment="1">
      <alignment horizontal="center"/>
    </xf>
    <xf numFmtId="0" fontId="35" fillId="0" borderId="21" xfId="0" quotePrefix="1" applyFont="1" applyBorder="1" applyAlignment="1">
      <alignment horizontal="right" vertical="center"/>
    </xf>
    <xf numFmtId="0" fontId="34" fillId="0" borderId="21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vertical="center"/>
    </xf>
    <xf numFmtId="168" fontId="42" fillId="0" borderId="21" xfId="0" applyNumberFormat="1" applyFont="1" applyBorder="1" applyAlignment="1">
      <alignment horizontal="center" vertical="center"/>
    </xf>
    <xf numFmtId="7" fontId="42" fillId="0" borderId="21" xfId="28" applyNumberFormat="1" applyFont="1" applyBorder="1" applyAlignment="1">
      <alignment vertical="center"/>
    </xf>
    <xf numFmtId="0" fontId="42" fillId="0" borderId="11" xfId="0" quotePrefix="1" applyFont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168" fontId="42" fillId="0" borderId="11" xfId="0" applyNumberFormat="1" applyFont="1" applyBorder="1" applyAlignment="1">
      <alignment horizontal="center" vertical="center"/>
    </xf>
    <xf numFmtId="7" fontId="42" fillId="0" borderId="11" xfId="28" applyNumberFormat="1" applyFont="1" applyBorder="1" applyAlignment="1">
      <alignment vertical="center"/>
    </xf>
    <xf numFmtId="4" fontId="42" fillId="0" borderId="12" xfId="0" applyNumberFormat="1" applyFont="1" applyBorder="1" applyAlignment="1">
      <alignment vertical="center"/>
    </xf>
    <xf numFmtId="166" fontId="49" fillId="0" borderId="12" xfId="0" applyNumberFormat="1" applyFont="1" applyBorder="1" applyAlignment="1">
      <alignment vertical="center"/>
    </xf>
    <xf numFmtId="168" fontId="34" fillId="0" borderId="11" xfId="0" applyNumberFormat="1" applyFont="1" applyBorder="1" applyAlignment="1">
      <alignment horizontal="center" vertical="center"/>
    </xf>
    <xf numFmtId="167" fontId="34" fillId="0" borderId="11" xfId="28" applyNumberFormat="1" applyFont="1" applyBorder="1" applyAlignment="1">
      <alignment vertical="center"/>
    </xf>
    <xf numFmtId="5" fontId="46" fillId="0" borderId="12" xfId="0" applyNumberFormat="1" applyFont="1" applyBorder="1" applyAlignment="1">
      <alignment vertical="center"/>
    </xf>
    <xf numFmtId="0" fontId="34" fillId="0" borderId="11" xfId="0" applyNumberFormat="1" applyFont="1" applyBorder="1" applyAlignment="1">
      <alignment horizontal="center" vertical="center"/>
    </xf>
    <xf numFmtId="166" fontId="34" fillId="0" borderId="11" xfId="28" applyNumberFormat="1" applyFont="1" applyBorder="1" applyAlignment="1">
      <alignment horizontal="center" vertical="center"/>
    </xf>
    <xf numFmtId="7" fontId="46" fillId="0" borderId="12" xfId="0" applyNumberFormat="1" applyFont="1" applyBorder="1" applyAlignment="1">
      <alignment vertical="center"/>
    </xf>
    <xf numFmtId="7" fontId="51" fillId="0" borderId="12" xfId="0" applyNumberFormat="1" applyFont="1" applyBorder="1" applyAlignment="1">
      <alignment vertical="center"/>
    </xf>
    <xf numFmtId="7" fontId="42" fillId="0" borderId="12" xfId="0" applyNumberFormat="1" applyFont="1" applyBorder="1" applyAlignment="1">
      <alignment vertical="center"/>
    </xf>
    <xf numFmtId="168" fontId="34" fillId="0" borderId="21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2" fontId="41" fillId="0" borderId="21" xfId="0" applyNumberFormat="1" applyFont="1" applyBorder="1" applyAlignment="1">
      <alignment horizontal="center" vertical="center"/>
    </xf>
    <xf numFmtId="166" fontId="42" fillId="0" borderId="21" xfId="28" applyNumberFormat="1" applyFont="1" applyBorder="1" applyAlignment="1">
      <alignment vertical="center"/>
    </xf>
    <xf numFmtId="2" fontId="41" fillId="0" borderId="11" xfId="0" applyNumberFormat="1" applyFont="1" applyBorder="1" applyAlignment="1">
      <alignment horizontal="center" vertical="center"/>
    </xf>
    <xf numFmtId="166" fontId="42" fillId="0" borderId="11" xfId="28" applyNumberFormat="1" applyFont="1" applyBorder="1" applyAlignment="1">
      <alignment vertical="center"/>
    </xf>
    <xf numFmtId="167" fontId="49" fillId="0" borderId="12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9" fontId="27" fillId="0" borderId="0" xfId="38" applyNumberFormat="1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7" fontId="41" fillId="0" borderId="21" xfId="28" applyNumberFormat="1" applyFont="1" applyBorder="1" applyAlignment="1">
      <alignment vertical="center"/>
    </xf>
    <xf numFmtId="2" fontId="41" fillId="0" borderId="21" xfId="0" applyNumberFormat="1" applyFont="1" applyBorder="1" applyAlignment="1">
      <alignment vertical="center"/>
    </xf>
    <xf numFmtId="7" fontId="41" fillId="0" borderId="11" xfId="28" applyNumberFormat="1" applyFont="1" applyBorder="1" applyAlignment="1">
      <alignment vertical="center"/>
    </xf>
    <xf numFmtId="2" fontId="41" fillId="0" borderId="11" xfId="0" applyNumberFormat="1" applyFont="1" applyBorder="1" applyAlignment="1">
      <alignment vertical="center"/>
    </xf>
    <xf numFmtId="164" fontId="41" fillId="0" borderId="11" xfId="28" applyNumberFormat="1" applyFont="1" applyBorder="1" applyAlignment="1">
      <alignment vertical="center"/>
    </xf>
    <xf numFmtId="166" fontId="41" fillId="0" borderId="11" xfId="28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34" fillId="0" borderId="21" xfId="0" applyFont="1" applyBorder="1" applyAlignment="1">
      <alignment horizontal="left" vertical="center"/>
    </xf>
    <xf numFmtId="7" fontId="49" fillId="0" borderId="24" xfId="0" applyNumberFormat="1" applyFont="1" applyBorder="1" applyAlignment="1">
      <alignment vertical="center"/>
    </xf>
    <xf numFmtId="167" fontId="40" fillId="0" borderId="12" xfId="0" applyNumberFormat="1" applyFont="1" applyBorder="1" applyAlignment="1">
      <alignment vertical="center"/>
    </xf>
    <xf numFmtId="0" fontId="41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7" fontId="49" fillId="0" borderId="12" xfId="0" applyNumberFormat="1" applyFont="1" applyBorder="1" applyAlignment="1">
      <alignment vertical="center"/>
    </xf>
    <xf numFmtId="2" fontId="42" fillId="0" borderId="11" xfId="28" applyNumberFormat="1" applyFont="1" applyBorder="1" applyAlignment="1">
      <alignment vertical="center"/>
    </xf>
    <xf numFmtId="166" fontId="51" fillId="0" borderId="12" xfId="0" applyNumberFormat="1" applyFont="1" applyBorder="1" applyAlignment="1">
      <alignment vertical="center"/>
    </xf>
    <xf numFmtId="166" fontId="42" fillId="0" borderId="12" xfId="0" applyNumberFormat="1" applyFont="1" applyBorder="1" applyAlignment="1">
      <alignment vertical="center"/>
    </xf>
    <xf numFmtId="0" fontId="34" fillId="0" borderId="11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2" fontId="42" fillId="0" borderId="2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vertical="center"/>
    </xf>
    <xf numFmtId="1" fontId="41" fillId="0" borderId="21" xfId="0" applyNumberFormat="1" applyFont="1" applyBorder="1" applyAlignment="1">
      <alignment horizontal="center" vertical="center"/>
    </xf>
    <xf numFmtId="1" fontId="41" fillId="0" borderId="11" xfId="0" applyNumberFormat="1" applyFont="1" applyBorder="1" applyAlignment="1">
      <alignment horizontal="center" vertical="center"/>
    </xf>
    <xf numFmtId="0" fontId="54" fillId="0" borderId="0" xfId="38" applyFont="1" applyAlignment="1">
      <alignment horizontal="center"/>
    </xf>
    <xf numFmtId="0" fontId="21" fillId="0" borderId="0" xfId="38" quotePrefix="1" applyFont="1"/>
    <xf numFmtId="0" fontId="35" fillId="0" borderId="21" xfId="0" applyFont="1" applyFill="1" applyBorder="1" applyAlignment="1">
      <alignment vertical="center"/>
    </xf>
    <xf numFmtId="2" fontId="34" fillId="0" borderId="21" xfId="0" applyNumberFormat="1" applyFont="1" applyFill="1" applyBorder="1" applyAlignment="1">
      <alignment horizontal="center" vertical="center"/>
    </xf>
    <xf numFmtId="0" fontId="35" fillId="0" borderId="21" xfId="0" quotePrefix="1" applyFont="1" applyFill="1" applyBorder="1" applyAlignment="1">
      <alignment vertical="center"/>
    </xf>
    <xf numFmtId="2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 wrapText="1"/>
    </xf>
    <xf numFmtId="6" fontId="20" fillId="0" borderId="0" xfId="38" applyNumberFormat="1" applyFont="1" applyBorder="1" applyAlignment="1">
      <alignment horizontal="center"/>
    </xf>
    <xf numFmtId="0" fontId="50" fillId="0" borderId="0" xfId="38" applyFont="1" applyBorder="1"/>
    <xf numFmtId="6" fontId="22" fillId="0" borderId="0" xfId="38" applyNumberFormat="1" applyFont="1" applyBorder="1" applyAlignment="1">
      <alignment horizontal="center"/>
    </xf>
    <xf numFmtId="0" fontId="50" fillId="0" borderId="0" xfId="38" applyFont="1" applyBorder="1" applyAlignment="1">
      <alignment vertical="center"/>
    </xf>
    <xf numFmtId="6" fontId="21" fillId="0" borderId="0" xfId="38" applyNumberFormat="1" applyFont="1" applyBorder="1" applyAlignment="1">
      <alignment horizontal="center"/>
    </xf>
    <xf numFmtId="5" fontId="21" fillId="0" borderId="13" xfId="38" applyNumberFormat="1" applyFont="1" applyBorder="1" applyAlignment="1">
      <alignment horizontal="center"/>
    </xf>
    <xf numFmtId="0" fontId="20" fillId="0" borderId="0" xfId="38" applyFont="1" applyAlignment="1">
      <alignment wrapText="1"/>
    </xf>
    <xf numFmtId="0" fontId="22" fillId="0" borderId="0" xfId="38" applyFont="1" applyBorder="1" applyAlignment="1"/>
    <xf numFmtId="0" fontId="34" fillId="0" borderId="0" xfId="0" applyFont="1" applyAlignment="1">
      <alignment horizontal="right"/>
    </xf>
    <xf numFmtId="0" fontId="34" fillId="0" borderId="0" xfId="0" applyFont="1" applyBorder="1"/>
    <xf numFmtId="164" fontId="34" fillId="0" borderId="0" xfId="0" applyNumberFormat="1" applyFont="1" applyBorder="1"/>
    <xf numFmtId="164" fontId="34" fillId="0" borderId="10" xfId="28" applyNumberFormat="1" applyFont="1" applyBorder="1" applyAlignment="1"/>
    <xf numFmtId="164" fontId="34" fillId="0" borderId="10" xfId="0" applyNumberFormat="1" applyFont="1" applyBorder="1" applyAlignment="1"/>
    <xf numFmtId="0" fontId="35" fillId="0" borderId="36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35" fillId="0" borderId="37" xfId="0" applyFont="1" applyBorder="1" applyAlignment="1">
      <alignment horizontal="center"/>
    </xf>
    <xf numFmtId="0" fontId="35" fillId="0" borderId="36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2" fontId="41" fillId="0" borderId="0" xfId="0" applyNumberFormat="1" applyFont="1" applyBorder="1" applyAlignment="1">
      <alignment horizontal="center" vertical="center"/>
    </xf>
    <xf numFmtId="7" fontId="42" fillId="0" borderId="0" xfId="28" applyNumberFormat="1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164" fontId="40" fillId="0" borderId="0" xfId="28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2" fontId="24" fillId="0" borderId="0" xfId="38" applyNumberFormat="1" applyFont="1" applyAlignment="1">
      <alignment horizontal="center" vertical="center"/>
    </xf>
    <xf numFmtId="2" fontId="27" fillId="0" borderId="0" xfId="38" applyNumberFormat="1" applyFont="1" applyAlignment="1">
      <alignment horizontal="center" vertical="center"/>
    </xf>
    <xf numFmtId="2" fontId="31" fillId="0" borderId="0" xfId="38" applyNumberFormat="1" applyFont="1" applyAlignment="1">
      <alignment horizontal="center" vertical="center"/>
    </xf>
    <xf numFmtId="0" fontId="23" fillId="0" borderId="0" xfId="38" applyFont="1" applyFill="1" applyAlignment="1">
      <alignment horizontal="right"/>
    </xf>
    <xf numFmtId="167" fontId="23" fillId="0" borderId="0" xfId="38" applyNumberFormat="1" applyFont="1" applyFill="1" applyAlignment="1">
      <alignment horizontal="center"/>
    </xf>
    <xf numFmtId="0" fontId="23" fillId="0" borderId="0" xfId="38" applyFont="1" applyFill="1" applyAlignment="1">
      <alignment horizontal="left"/>
    </xf>
    <xf numFmtId="5" fontId="21" fillId="0" borderId="0" xfId="38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/>
    <xf numFmtId="0" fontId="33" fillId="0" borderId="0" xfId="0" applyFont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6" fontId="23" fillId="0" borderId="0" xfId="38" applyNumberFormat="1" applyFont="1" applyBorder="1" applyAlignment="1">
      <alignment horizontal="center"/>
    </xf>
    <xf numFmtId="0" fontId="59" fillId="0" borderId="0" xfId="38" applyFont="1" applyBorder="1"/>
    <xf numFmtId="167" fontId="31" fillId="0" borderId="0" xfId="0" applyNumberFormat="1" applyFont="1" applyAlignment="1">
      <alignment horizontal="left"/>
    </xf>
    <xf numFmtId="167" fontId="31" fillId="0" borderId="0" xfId="0" applyNumberFormat="1" applyFont="1"/>
    <xf numFmtId="0" fontId="31" fillId="0" borderId="0" xfId="0" applyFont="1"/>
    <xf numFmtId="0" fontId="60" fillId="0" borderId="0" xfId="0" applyFont="1" applyAlignment="1">
      <alignment horizontal="left" indent="4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166" fontId="34" fillId="0" borderId="21" xfId="28" applyNumberFormat="1" applyFont="1" applyBorder="1" applyAlignment="1">
      <alignment horizontal="center" vertical="center"/>
    </xf>
    <xf numFmtId="166" fontId="34" fillId="0" borderId="21" xfId="28" applyNumberFormat="1" applyFont="1" applyFill="1" applyBorder="1" applyAlignment="1">
      <alignment horizontal="center" vertical="center"/>
    </xf>
    <xf numFmtId="166" fontId="26" fillId="26" borderId="20" xfId="38" applyNumberFormat="1" applyFont="1" applyFill="1" applyBorder="1" applyAlignment="1">
      <alignment horizontal="center" vertical="center"/>
    </xf>
    <xf numFmtId="166" fontId="27" fillId="0" borderId="0" xfId="38" applyNumberFormat="1" applyFont="1" applyAlignment="1">
      <alignment horizontal="center"/>
    </xf>
    <xf numFmtId="166" fontId="24" fillId="0" borderId="0" xfId="38" applyNumberFormat="1" applyFont="1" applyAlignment="1">
      <alignment horizontal="center"/>
    </xf>
    <xf numFmtId="166" fontId="31" fillId="0" borderId="0" xfId="38" applyNumberFormat="1" applyFont="1" applyAlignment="1">
      <alignment horizontal="center"/>
    </xf>
    <xf numFmtId="166" fontId="24" fillId="0" borderId="0" xfId="38" applyNumberFormat="1" applyFont="1" applyFill="1" applyAlignment="1">
      <alignment horizontal="center"/>
    </xf>
    <xf numFmtId="166" fontId="31" fillId="0" borderId="0" xfId="38" applyNumberFormat="1" applyFont="1"/>
    <xf numFmtId="166" fontId="27" fillId="0" borderId="0" xfId="38" applyNumberFormat="1" applyFont="1"/>
    <xf numFmtId="167" fontId="15" fillId="0" borderId="0" xfId="38" applyNumberFormat="1"/>
    <xf numFmtId="0" fontId="61" fillId="0" borderId="11" xfId="0" applyFont="1" applyBorder="1"/>
    <xf numFmtId="0" fontId="61" fillId="0" borderId="11" xfId="0" applyFont="1" applyBorder="1" applyAlignment="1">
      <alignment vertical="center" wrapText="1"/>
    </xf>
    <xf numFmtId="0" fontId="62" fillId="0" borderId="11" xfId="0" applyFont="1" applyBorder="1"/>
    <xf numFmtId="166" fontId="62" fillId="0" borderId="21" xfId="28" applyNumberFormat="1" applyFont="1" applyBorder="1" applyAlignment="1">
      <alignment horizontal="center" vertical="center"/>
    </xf>
    <xf numFmtId="166" fontId="62" fillId="0" borderId="11" xfId="28" applyNumberFormat="1" applyFont="1" applyBorder="1" applyAlignment="1">
      <alignment horizontal="center" vertical="center"/>
    </xf>
    <xf numFmtId="0" fontId="64" fillId="0" borderId="11" xfId="0" applyFont="1" applyBorder="1"/>
    <xf numFmtId="166" fontId="64" fillId="0" borderId="21" xfId="28" applyNumberFormat="1" applyFont="1" applyBorder="1" applyAlignment="1">
      <alignment horizontal="center" vertical="center"/>
    </xf>
    <xf numFmtId="166" fontId="64" fillId="0" borderId="11" xfId="28" applyNumberFormat="1" applyFont="1" applyBorder="1" applyAlignment="1">
      <alignment horizontal="center" vertical="center"/>
    </xf>
    <xf numFmtId="0" fontId="64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1" xfId="0" applyFont="1" applyBorder="1"/>
    <xf numFmtId="0" fontId="57" fillId="0" borderId="0" xfId="0" applyFont="1" applyAlignment="1">
      <alignment horizontal="center" vertical="center"/>
    </xf>
    <xf numFmtId="0" fontId="29" fillId="0" borderId="0" xfId="38" applyFont="1" applyAlignment="1">
      <alignment horizontal="right"/>
    </xf>
    <xf numFmtId="0" fontId="52" fillId="0" borderId="0" xfId="38" applyFont="1" applyAlignment="1">
      <alignment horizontal="center"/>
    </xf>
    <xf numFmtId="0" fontId="32" fillId="0" borderId="0" xfId="0" applyFont="1" applyAlignment="1">
      <alignment horizontal="center"/>
    </xf>
    <xf numFmtId="167" fontId="55" fillId="25" borderId="0" xfId="38" applyNumberFormat="1" applyFont="1" applyFill="1" applyBorder="1" applyAlignment="1">
      <alignment horizontal="right"/>
    </xf>
    <xf numFmtId="0" fontId="53" fillId="0" borderId="0" xfId="0" applyFont="1" applyAlignment="1">
      <alignment horizontal="center" vertical="center"/>
    </xf>
    <xf numFmtId="0" fontId="30" fillId="0" borderId="0" xfId="38" applyFont="1" applyAlignment="1">
      <alignment horizontal="center"/>
    </xf>
    <xf numFmtId="0" fontId="58" fillId="0" borderId="0" xfId="0" applyFont="1" applyAlignment="1">
      <alignment horizontal="center" vertical="center"/>
    </xf>
    <xf numFmtId="164" fontId="34" fillId="0" borderId="22" xfId="0" applyNumberFormat="1" applyFont="1" applyBorder="1" applyAlignment="1"/>
    <xf numFmtId="164" fontId="34" fillId="0" borderId="23" xfId="0" applyNumberFormat="1" applyFont="1" applyBorder="1" applyAlignment="1"/>
    <xf numFmtId="0" fontId="34" fillId="0" borderId="0" xfId="0" applyFont="1" applyAlignment="1">
      <alignment horizontal="right"/>
    </xf>
    <xf numFmtId="0" fontId="34" fillId="0" borderId="0" xfId="0" applyFont="1" applyAlignment="1"/>
    <xf numFmtId="0" fontId="37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13" xfId="0" applyFont="1" applyBorder="1" applyAlignment="1">
      <alignment horizontal="center"/>
    </xf>
    <xf numFmtId="170" fontId="40" fillId="0" borderId="13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164" fontId="34" fillId="0" borderId="22" xfId="28" applyNumberFormat="1" applyFont="1" applyBorder="1" applyAlignment="1"/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4" fontId="34" fillId="0" borderId="23" xfId="28" applyNumberFormat="1" applyFont="1" applyBorder="1" applyAlignment="1"/>
    <xf numFmtId="0" fontId="38" fillId="0" borderId="1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0" fillId="0" borderId="0" xfId="38" applyFont="1" applyAlignment="1">
      <alignment horizontal="left" vertical="center"/>
    </xf>
    <xf numFmtId="0" fontId="23" fillId="0" borderId="0" xfId="38" applyFont="1" applyAlignment="1">
      <alignment horizontal="center"/>
    </xf>
    <xf numFmtId="165" fontId="23" fillId="0" borderId="0" xfId="38" applyNumberFormat="1" applyFont="1" applyAlignment="1">
      <alignment horizontal="center"/>
    </xf>
    <xf numFmtId="0" fontId="22" fillId="0" borderId="0" xfId="38" applyFont="1" applyAlignment="1">
      <alignment horizontal="center"/>
    </xf>
    <xf numFmtId="165" fontId="22" fillId="0" borderId="0" xfId="38" applyNumberFormat="1" applyFont="1" applyAlignment="1">
      <alignment horizontal="center"/>
    </xf>
    <xf numFmtId="0" fontId="20" fillId="0" borderId="0" xfId="38" applyFont="1" applyAlignment="1">
      <alignment horizontal="right"/>
    </xf>
    <xf numFmtId="0" fontId="50" fillId="0" borderId="0" xfId="38" applyFont="1" applyAlignment="1">
      <alignment horizontal="left" vertical="center" wrapText="1"/>
    </xf>
    <xf numFmtId="0" fontId="23" fillId="0" borderId="13" xfId="38" applyFont="1" applyBorder="1" applyAlignment="1">
      <alignment horizontal="center"/>
    </xf>
    <xf numFmtId="0" fontId="50" fillId="0" borderId="0" xfId="38" applyFont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2" xfId="44" xr:uid="{00000000-0005-0000-0000-000027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9"/>
  <sheetViews>
    <sheetView view="pageBreakPreview" zoomScaleNormal="100" zoomScaleSheetLayoutView="100" workbookViewId="0">
      <pane xSplit="1" topLeftCell="B1" activePane="topRight" state="frozen"/>
      <selection pane="topRight" activeCell="C22" sqref="C22"/>
    </sheetView>
  </sheetViews>
  <sheetFormatPr defaultColWidth="8.88671875" defaultRowHeight="15.6" x14ac:dyDescent="0.3"/>
  <cols>
    <col min="1" max="1" width="24.5546875" style="5" customWidth="1"/>
    <col min="2" max="4" width="8.5546875" style="8" customWidth="1"/>
    <col min="5" max="8" width="8.5546875" style="9" customWidth="1"/>
    <col min="9" max="16" width="9.6640625" style="9" customWidth="1"/>
    <col min="17" max="17" width="10.5546875" style="88" customWidth="1"/>
    <col min="18" max="18" width="8.88671875" style="107"/>
    <col min="19" max="19" width="8.88671875" style="5"/>
    <col min="20" max="20" width="10.88671875" style="8" customWidth="1"/>
    <col min="21" max="28" width="8.88671875" style="146"/>
    <col min="29" max="16384" width="8.88671875" style="5"/>
  </cols>
  <sheetData>
    <row r="1" spans="1:28" s="1" customFormat="1" ht="23.4" x14ac:dyDescent="0.45">
      <c r="A1" s="373" t="s">
        <v>135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106"/>
    </row>
    <row r="2" spans="1:28" s="1" customFormat="1" ht="23.4" x14ac:dyDescent="0.45">
      <c r="A2" s="373" t="s">
        <v>115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106"/>
    </row>
    <row r="3" spans="1:28" x14ac:dyDescent="0.3">
      <c r="T3" s="5"/>
      <c r="U3" s="5"/>
      <c r="V3" s="5"/>
      <c r="W3" s="5"/>
      <c r="X3" s="5"/>
      <c r="Y3" s="5"/>
      <c r="Z3" s="5"/>
      <c r="AA3" s="5"/>
      <c r="AB3" s="5"/>
    </row>
    <row r="4" spans="1:28" s="1" customFormat="1" ht="35.4" customHeight="1" thickBot="1" x14ac:dyDescent="0.35">
      <c r="A4" s="3" t="s">
        <v>28</v>
      </c>
      <c r="B4" s="4" t="s">
        <v>29</v>
      </c>
      <c r="C4" s="4" t="s">
        <v>2</v>
      </c>
      <c r="D4" s="4" t="s">
        <v>5</v>
      </c>
      <c r="E4" s="89" t="s">
        <v>30</v>
      </c>
      <c r="F4" s="89" t="s">
        <v>74</v>
      </c>
      <c r="G4" s="89" t="s">
        <v>73</v>
      </c>
      <c r="H4" s="89" t="s">
        <v>31</v>
      </c>
      <c r="I4" s="90" t="s">
        <v>32</v>
      </c>
      <c r="J4" s="90" t="s">
        <v>33</v>
      </c>
      <c r="K4" s="90" t="s">
        <v>34</v>
      </c>
      <c r="L4" s="90" t="s">
        <v>35</v>
      </c>
      <c r="M4" s="90" t="s">
        <v>36</v>
      </c>
      <c r="N4" s="90" t="s">
        <v>37</v>
      </c>
      <c r="O4" s="90" t="s">
        <v>49</v>
      </c>
      <c r="P4" s="90" t="s">
        <v>50</v>
      </c>
      <c r="Q4" s="90" t="s">
        <v>54</v>
      </c>
      <c r="R4" s="106"/>
    </row>
    <row r="5" spans="1:28" ht="27" hidden="1" customHeight="1" thickTop="1" thickBot="1" x14ac:dyDescent="0.35">
      <c r="A5" s="166" t="s">
        <v>16</v>
      </c>
      <c r="B5" s="167">
        <f>Bareback!C5</f>
        <v>0</v>
      </c>
      <c r="C5" s="168">
        <f>Bareback!C6</f>
        <v>0</v>
      </c>
      <c r="D5" s="168">
        <f>Bareback!E6</f>
        <v>0</v>
      </c>
      <c r="E5" s="168">
        <f>Bareback!E8</f>
        <v>0</v>
      </c>
      <c r="F5" s="168">
        <f>Bareback!E10</f>
        <v>0</v>
      </c>
      <c r="G5" s="168">
        <f>Bareback!E12</f>
        <v>0</v>
      </c>
      <c r="H5" s="168">
        <f>Bareback!E14</f>
        <v>0</v>
      </c>
      <c r="I5" s="169">
        <f>Bareback!D21</f>
        <v>0</v>
      </c>
      <c r="J5" s="169">
        <f>Bareback!D22</f>
        <v>0</v>
      </c>
      <c r="K5" s="169"/>
      <c r="L5" s="169"/>
      <c r="M5" s="169"/>
      <c r="N5" s="169"/>
      <c r="O5" s="169"/>
      <c r="P5" s="169"/>
      <c r="Q5" s="170">
        <f t="shared" ref="Q5:Q15" si="0">B5*15</f>
        <v>0</v>
      </c>
      <c r="R5" s="108">
        <f>SUM(I5:P5)</f>
        <v>0</v>
      </c>
      <c r="T5" s="5"/>
      <c r="W5" s="10"/>
    </row>
    <row r="6" spans="1:28" s="162" customFormat="1" ht="9.75" hidden="1" customHeight="1" thickBot="1" x14ac:dyDescent="0.35">
      <c r="A6" s="156"/>
      <c r="B6" s="157"/>
      <c r="C6" s="158"/>
      <c r="D6" s="158"/>
      <c r="E6" s="158"/>
      <c r="F6" s="158"/>
      <c r="G6" s="158"/>
      <c r="H6" s="158"/>
      <c r="I6" s="159"/>
      <c r="J6" s="159"/>
      <c r="K6" s="159"/>
      <c r="L6" s="159"/>
      <c r="M6" s="159"/>
      <c r="N6" s="159"/>
      <c r="O6" s="159"/>
      <c r="P6" s="159"/>
      <c r="Q6" s="160"/>
      <c r="R6" s="161"/>
      <c r="U6" s="164"/>
      <c r="V6" s="164"/>
      <c r="W6" s="163"/>
      <c r="X6" s="164"/>
      <c r="Y6" s="164"/>
      <c r="Z6" s="164"/>
      <c r="AA6" s="164"/>
      <c r="AB6" s="164"/>
    </row>
    <row r="7" spans="1:28" ht="27" hidden="1" customHeight="1" thickBot="1" x14ac:dyDescent="0.35">
      <c r="A7" s="187" t="s">
        <v>17</v>
      </c>
      <c r="B7" s="17">
        <f>'Saddle Bronc'!C5</f>
        <v>0</v>
      </c>
      <c r="C7" s="18">
        <f>'Saddle Bronc'!C6</f>
        <v>0</v>
      </c>
      <c r="D7" s="18">
        <f>'Saddle Bronc'!E6</f>
        <v>0</v>
      </c>
      <c r="E7" s="18">
        <f>'Saddle Bronc'!E8</f>
        <v>0</v>
      </c>
      <c r="F7" s="18">
        <f>'Saddle Bronc'!E10</f>
        <v>0</v>
      </c>
      <c r="G7" s="18">
        <f>'Saddle Bronc'!E12</f>
        <v>0</v>
      </c>
      <c r="H7" s="18">
        <f>'Saddle Bronc'!E14</f>
        <v>0</v>
      </c>
      <c r="I7" s="150">
        <f>'Saddle Bronc'!D21</f>
        <v>0</v>
      </c>
      <c r="J7" s="150">
        <f>'Saddle Bronc'!D22</f>
        <v>0</v>
      </c>
      <c r="K7" s="150">
        <f>'Saddle Bronc'!D23</f>
        <v>0</v>
      </c>
      <c r="L7" s="150">
        <f>'Saddle Bronc'!D24</f>
        <v>0</v>
      </c>
      <c r="M7" s="150">
        <f>'Saddle Bronc'!D25</f>
        <v>0</v>
      </c>
      <c r="N7" s="150">
        <f>'Saddle Bronc'!D26</f>
        <v>0</v>
      </c>
      <c r="O7" s="150"/>
      <c r="P7" s="150"/>
      <c r="Q7" s="188">
        <f t="shared" si="0"/>
        <v>0</v>
      </c>
      <c r="R7" s="108">
        <f t="shared" ref="R7:R28" si="1">SUM(I7:P7)</f>
        <v>0</v>
      </c>
      <c r="T7" s="5"/>
      <c r="W7" s="10"/>
    </row>
    <row r="8" spans="1:28" s="162" customFormat="1" ht="9.75" hidden="1" customHeight="1" thickBot="1" x14ac:dyDescent="0.35">
      <c r="A8" s="156"/>
      <c r="B8" s="157"/>
      <c r="C8" s="158"/>
      <c r="D8" s="158"/>
      <c r="E8" s="158"/>
      <c r="F8" s="158"/>
      <c r="G8" s="158"/>
      <c r="H8" s="158"/>
      <c r="I8" s="159"/>
      <c r="J8" s="159"/>
      <c r="K8" s="159"/>
      <c r="L8" s="159"/>
      <c r="M8" s="159"/>
      <c r="N8" s="159"/>
      <c r="O8" s="159"/>
      <c r="P8" s="159"/>
      <c r="Q8" s="160"/>
      <c r="R8" s="161"/>
      <c r="T8" s="163"/>
      <c r="U8" s="163"/>
      <c r="V8" s="163"/>
      <c r="W8" s="163"/>
      <c r="X8" s="164"/>
      <c r="Y8" s="164"/>
      <c r="Z8" s="164"/>
      <c r="AA8" s="164"/>
      <c r="AB8" s="164"/>
    </row>
    <row r="9" spans="1:28" ht="27" hidden="1" customHeight="1" thickBot="1" x14ac:dyDescent="0.35">
      <c r="A9" s="178" t="s">
        <v>18</v>
      </c>
      <c r="B9" s="110">
        <f>'Bull Riding'!C5</f>
        <v>0</v>
      </c>
      <c r="C9" s="111">
        <f>'Bull Riding'!C6</f>
        <v>0</v>
      </c>
      <c r="D9" s="111">
        <f>'Bull Riding'!E6</f>
        <v>0</v>
      </c>
      <c r="E9" s="111">
        <f>'Bull Riding'!E8</f>
        <v>0</v>
      </c>
      <c r="F9" s="111">
        <f>'Bull Riding'!E10</f>
        <v>0</v>
      </c>
      <c r="G9" s="111">
        <f>'Bull Riding'!E12</f>
        <v>0</v>
      </c>
      <c r="H9" s="111">
        <f>'Bull Riding'!E14</f>
        <v>0</v>
      </c>
      <c r="I9" s="151">
        <f>'Bull Riding'!D21</f>
        <v>0</v>
      </c>
      <c r="J9" s="151">
        <f>'Bull Riding'!D22</f>
        <v>0</v>
      </c>
      <c r="K9" s="151">
        <f>'Bull Riding'!D23</f>
        <v>0</v>
      </c>
      <c r="L9" s="151">
        <f>'Bull Riding'!D24</f>
        <v>0</v>
      </c>
      <c r="M9" s="151">
        <f>'Bull Riding'!D25</f>
        <v>0</v>
      </c>
      <c r="N9" s="151">
        <f>'Bull Riding'!D26</f>
        <v>0</v>
      </c>
      <c r="O9" s="151"/>
      <c r="P9" s="151"/>
      <c r="Q9" s="179">
        <f t="shared" si="0"/>
        <v>0</v>
      </c>
      <c r="R9" s="108">
        <f t="shared" si="1"/>
        <v>0</v>
      </c>
      <c r="T9" s="5"/>
      <c r="W9" s="10"/>
    </row>
    <row r="10" spans="1:28" s="162" customFormat="1" ht="9.75" hidden="1" customHeight="1" thickBot="1" x14ac:dyDescent="0.35">
      <c r="A10" s="156"/>
      <c r="B10" s="157"/>
      <c r="C10" s="158"/>
      <c r="D10" s="158"/>
      <c r="E10" s="158"/>
      <c r="F10" s="158"/>
      <c r="G10" s="158"/>
      <c r="H10" s="158"/>
      <c r="I10" s="159"/>
      <c r="J10" s="159"/>
      <c r="K10" s="159"/>
      <c r="L10" s="159"/>
      <c r="M10" s="159"/>
      <c r="N10" s="159"/>
      <c r="O10" s="159"/>
      <c r="P10" s="159"/>
      <c r="Q10" s="160"/>
      <c r="R10" s="161"/>
      <c r="U10" s="163"/>
      <c r="V10" s="163"/>
      <c r="W10" s="163"/>
      <c r="X10" s="164"/>
      <c r="Y10" s="164"/>
      <c r="Z10" s="164"/>
      <c r="AA10" s="164"/>
      <c r="AB10" s="164"/>
    </row>
    <row r="11" spans="1:28" ht="27" hidden="1" customHeight="1" thickBot="1" x14ac:dyDescent="0.35">
      <c r="A11" s="187" t="s">
        <v>22</v>
      </c>
      <c r="B11" s="19">
        <f>'Steer Wrestling'!C5</f>
        <v>0</v>
      </c>
      <c r="C11" s="18">
        <f>'Steer Wrestling'!C6</f>
        <v>0</v>
      </c>
      <c r="D11" s="18">
        <f>'Steer Wrestling'!E6</f>
        <v>0</v>
      </c>
      <c r="E11" s="18">
        <f>'Steer Wrestling'!E8</f>
        <v>0</v>
      </c>
      <c r="F11" s="18">
        <f>'Steer Wrestling'!E10</f>
        <v>0</v>
      </c>
      <c r="G11" s="18">
        <f>'Steer Wrestling'!E12</f>
        <v>0</v>
      </c>
      <c r="H11" s="18">
        <f>'Steer Wrestling'!E14</f>
        <v>0</v>
      </c>
      <c r="I11" s="150">
        <f>'Steer Wrestling'!D21</f>
        <v>0</v>
      </c>
      <c r="J11" s="150">
        <f>'Steer Wrestling'!D22</f>
        <v>0</v>
      </c>
      <c r="K11" s="150">
        <f>'Steer Wrestling'!D23</f>
        <v>0</v>
      </c>
      <c r="L11" s="150">
        <f>'Steer Wrestling'!D24</f>
        <v>0</v>
      </c>
      <c r="M11" s="150">
        <f>'Steer Wrestling'!D25</f>
        <v>0</v>
      </c>
      <c r="N11" s="150">
        <f>'Steer Wrestling'!D26</f>
        <v>0</v>
      </c>
      <c r="O11" s="150"/>
      <c r="P11" s="150"/>
      <c r="Q11" s="188">
        <f t="shared" si="0"/>
        <v>0</v>
      </c>
      <c r="R11" s="108">
        <f t="shared" si="1"/>
        <v>0</v>
      </c>
      <c r="T11" s="10"/>
      <c r="W11" s="10"/>
    </row>
    <row r="12" spans="1:28" s="162" customFormat="1" ht="9.75" hidden="1" customHeight="1" thickBot="1" x14ac:dyDescent="0.35">
      <c r="A12" s="156"/>
      <c r="B12" s="157"/>
      <c r="C12" s="158"/>
      <c r="D12" s="158"/>
      <c r="E12" s="158"/>
      <c r="F12" s="158"/>
      <c r="G12" s="158"/>
      <c r="H12" s="158"/>
      <c r="I12" s="159"/>
      <c r="J12" s="159"/>
      <c r="K12" s="159"/>
      <c r="L12" s="159"/>
      <c r="M12" s="159"/>
      <c r="N12" s="159"/>
      <c r="O12" s="159"/>
      <c r="P12" s="159"/>
      <c r="Q12" s="160"/>
      <c r="R12" s="161"/>
      <c r="T12" s="163"/>
      <c r="U12" s="163"/>
      <c r="V12" s="163"/>
      <c r="W12" s="163"/>
      <c r="X12" s="164"/>
      <c r="Y12" s="164"/>
      <c r="Z12" s="164"/>
      <c r="AA12" s="164"/>
      <c r="AB12" s="164"/>
    </row>
    <row r="13" spans="1:28" ht="27" hidden="1" customHeight="1" thickBot="1" x14ac:dyDescent="0.35">
      <c r="A13" s="178" t="s">
        <v>38</v>
      </c>
      <c r="B13" s="110">
        <f>'Tie Down'!C5</f>
        <v>0</v>
      </c>
      <c r="C13" s="111">
        <f>'Tie Down'!C6</f>
        <v>0</v>
      </c>
      <c r="D13" s="111">
        <f>'Tie Down'!E6</f>
        <v>0</v>
      </c>
      <c r="E13" s="111">
        <f>'Tie Down'!E8</f>
        <v>0</v>
      </c>
      <c r="F13" s="111">
        <f>'Tie Down'!E10</f>
        <v>0</v>
      </c>
      <c r="G13" s="111">
        <f>'Tie Down'!E12</f>
        <v>0</v>
      </c>
      <c r="H13" s="111">
        <f>'Tie Down'!E14</f>
        <v>0</v>
      </c>
      <c r="I13" s="151">
        <f>'Tie Down'!D21</f>
        <v>0</v>
      </c>
      <c r="J13" s="151">
        <f>'Tie Down'!D22</f>
        <v>0</v>
      </c>
      <c r="K13" s="151">
        <f>'Tie Down'!D23</f>
        <v>0</v>
      </c>
      <c r="L13" s="151">
        <f>'Tie Down'!D24</f>
        <v>0</v>
      </c>
      <c r="M13" s="151">
        <f>'Tie Down'!D25</f>
        <v>0</v>
      </c>
      <c r="N13" s="151">
        <f>'Tie Down'!D26</f>
        <v>0</v>
      </c>
      <c r="O13" s="151"/>
      <c r="P13" s="151"/>
      <c r="Q13" s="179">
        <f t="shared" si="0"/>
        <v>0</v>
      </c>
      <c r="R13" s="108">
        <f t="shared" si="1"/>
        <v>0</v>
      </c>
      <c r="T13" s="10"/>
      <c r="U13" s="10"/>
      <c r="W13" s="10"/>
    </row>
    <row r="14" spans="1:28" s="162" customFormat="1" ht="9.75" hidden="1" customHeight="1" thickBot="1" x14ac:dyDescent="0.35">
      <c r="A14" s="156"/>
      <c r="B14" s="157"/>
      <c r="C14" s="158"/>
      <c r="D14" s="158"/>
      <c r="E14" s="158"/>
      <c r="F14" s="158"/>
      <c r="G14" s="158"/>
      <c r="H14" s="158"/>
      <c r="I14" s="159"/>
      <c r="J14" s="159"/>
      <c r="K14" s="159"/>
      <c r="L14" s="159"/>
      <c r="M14" s="159"/>
      <c r="N14" s="159"/>
      <c r="O14" s="159"/>
      <c r="P14" s="159"/>
      <c r="Q14" s="160"/>
      <c r="R14" s="161"/>
      <c r="T14" s="163"/>
      <c r="U14" s="163"/>
      <c r="V14" s="163"/>
      <c r="W14" s="163"/>
      <c r="X14" s="164"/>
      <c r="Y14" s="164"/>
      <c r="Z14" s="164"/>
      <c r="AA14" s="164"/>
      <c r="AB14" s="164"/>
    </row>
    <row r="15" spans="1:28" ht="27" hidden="1" customHeight="1" thickBot="1" x14ac:dyDescent="0.35">
      <c r="A15" s="187" t="s">
        <v>39</v>
      </c>
      <c r="B15" s="19">
        <f>Breakaway!C5</f>
        <v>0</v>
      </c>
      <c r="C15" s="18">
        <f>Breakaway!C6</f>
        <v>0</v>
      </c>
      <c r="D15" s="18">
        <f>Breakaway!E6</f>
        <v>0</v>
      </c>
      <c r="E15" s="18">
        <f>Breakaway!E8</f>
        <v>0</v>
      </c>
      <c r="F15" s="18">
        <f>Breakaway!E10</f>
        <v>0</v>
      </c>
      <c r="G15" s="18">
        <f>Breakaway!E12</f>
        <v>0</v>
      </c>
      <c r="H15" s="18">
        <f>Breakaway!E14</f>
        <v>0</v>
      </c>
      <c r="I15" s="150">
        <f>Breakaway!D21</f>
        <v>0</v>
      </c>
      <c r="J15" s="150">
        <f>Breakaway!D22</f>
        <v>0</v>
      </c>
      <c r="K15" s="150">
        <f>Breakaway!D23</f>
        <v>0</v>
      </c>
      <c r="L15" s="150">
        <f>Breakaway!D24</f>
        <v>0</v>
      </c>
      <c r="M15" s="150">
        <f>Breakaway!D25</f>
        <v>0</v>
      </c>
      <c r="N15" s="150">
        <f>Breakaway!D26</f>
        <v>0</v>
      </c>
      <c r="O15" s="150">
        <f>Breakaway!D27</f>
        <v>0</v>
      </c>
      <c r="P15" s="150">
        <f>Breakaway!D28</f>
        <v>0</v>
      </c>
      <c r="Q15" s="188">
        <f t="shared" si="0"/>
        <v>0</v>
      </c>
      <c r="R15" s="108">
        <f>SUM(I15:P15)</f>
        <v>0</v>
      </c>
      <c r="T15" s="10"/>
      <c r="U15" s="10"/>
      <c r="W15" s="10"/>
    </row>
    <row r="16" spans="1:28" s="162" customFormat="1" ht="9.75" hidden="1" customHeight="1" thickBot="1" x14ac:dyDescent="0.35">
      <c r="A16" s="156"/>
      <c r="B16" s="157"/>
      <c r="C16" s="158"/>
      <c r="D16" s="158"/>
      <c r="E16" s="158"/>
      <c r="F16" s="158"/>
      <c r="G16" s="158"/>
      <c r="H16" s="158"/>
      <c r="I16" s="159"/>
      <c r="J16" s="159"/>
      <c r="K16" s="159"/>
      <c r="L16" s="159"/>
      <c r="M16" s="159"/>
      <c r="N16" s="159"/>
      <c r="O16" s="159"/>
      <c r="P16" s="159"/>
      <c r="Q16" s="160"/>
      <c r="R16" s="161"/>
      <c r="T16" s="163"/>
      <c r="U16" s="163"/>
      <c r="V16" s="163"/>
      <c r="W16" s="163"/>
      <c r="X16" s="164"/>
      <c r="Y16" s="164"/>
      <c r="Z16" s="164"/>
      <c r="AA16" s="164"/>
      <c r="AB16" s="164"/>
    </row>
    <row r="17" spans="1:28" ht="27" hidden="1" customHeight="1" thickBot="1" x14ac:dyDescent="0.35">
      <c r="A17" s="178" t="s">
        <v>40</v>
      </c>
      <c r="B17" s="110">
        <f>'Barrel Racing'!C5</f>
        <v>0</v>
      </c>
      <c r="C17" s="111">
        <v>100</v>
      </c>
      <c r="D17" s="111">
        <f>'Barrel Racing'!E6</f>
        <v>0</v>
      </c>
      <c r="E17" s="111">
        <f>'Barrel Racing'!E8</f>
        <v>0</v>
      </c>
      <c r="F17" s="111">
        <f>'Barrel Racing'!E10</f>
        <v>0</v>
      </c>
      <c r="G17" s="111">
        <f>'Barrel Racing'!E12</f>
        <v>0</v>
      </c>
      <c r="H17" s="111">
        <f>'Barrel Racing'!E14</f>
        <v>0</v>
      </c>
      <c r="I17" s="151">
        <f>'Barrel Racing'!D21</f>
        <v>0</v>
      </c>
      <c r="J17" s="151">
        <f>'Barrel Racing'!D22</f>
        <v>0</v>
      </c>
      <c r="K17" s="151">
        <f>'Barrel Racing'!D23</f>
        <v>0</v>
      </c>
      <c r="L17" s="151">
        <f>'Barrel Racing'!D24</f>
        <v>0</v>
      </c>
      <c r="M17" s="151">
        <f>'Barrel Racing'!D25</f>
        <v>0</v>
      </c>
      <c r="N17" s="151">
        <f>'Barrel Racing'!D26</f>
        <v>0</v>
      </c>
      <c r="O17" s="151">
        <f>'Barrel Racing'!D27</f>
        <v>0</v>
      </c>
      <c r="P17" s="151">
        <f>'Barrel Racing'!D28</f>
        <v>0</v>
      </c>
      <c r="Q17" s="179">
        <f>B17*3</f>
        <v>0</v>
      </c>
      <c r="R17" s="108">
        <f t="shared" si="1"/>
        <v>0</v>
      </c>
      <c r="T17" s="10"/>
      <c r="W17" s="10"/>
    </row>
    <row r="18" spans="1:28" s="162" customFormat="1" ht="9.75" hidden="1" customHeight="1" thickBot="1" x14ac:dyDescent="0.35">
      <c r="A18" s="156"/>
      <c r="B18" s="157"/>
      <c r="C18" s="158"/>
      <c r="D18" s="158"/>
      <c r="E18" s="158"/>
      <c r="F18" s="158"/>
      <c r="G18" s="158"/>
      <c r="H18" s="158"/>
      <c r="I18" s="159"/>
      <c r="J18" s="159"/>
      <c r="K18" s="159"/>
      <c r="L18" s="159"/>
      <c r="M18" s="159"/>
      <c r="N18" s="159"/>
      <c r="O18" s="159"/>
      <c r="P18" s="159"/>
      <c r="Q18" s="160"/>
      <c r="R18" s="161"/>
      <c r="T18" s="163"/>
      <c r="U18" s="164"/>
      <c r="V18" s="164"/>
      <c r="W18" s="163"/>
      <c r="X18" s="164"/>
      <c r="Y18" s="164"/>
      <c r="Z18" s="164"/>
      <c r="AA18" s="164"/>
      <c r="AB18" s="164"/>
    </row>
    <row r="19" spans="1:28" ht="27" hidden="1" customHeight="1" thickBot="1" x14ac:dyDescent="0.35">
      <c r="A19" s="180" t="s">
        <v>41</v>
      </c>
      <c r="B19" s="20">
        <f>'Open Teams'!C5</f>
        <v>0</v>
      </c>
      <c r="C19" s="21">
        <f>'Open Teams'!C6</f>
        <v>0</v>
      </c>
      <c r="D19" s="21">
        <f>'Open Teams'!E6</f>
        <v>0</v>
      </c>
      <c r="E19" s="21">
        <f>'Open Teams'!E8</f>
        <v>0</v>
      </c>
      <c r="F19" s="21">
        <f>'Open Teams'!E10</f>
        <v>0</v>
      </c>
      <c r="G19" s="21">
        <f>'Open Teams'!E12</f>
        <v>0</v>
      </c>
      <c r="H19" s="21">
        <f>'Open Teams'!E14</f>
        <v>0</v>
      </c>
      <c r="I19" s="152">
        <f>'Open Teams'!D21</f>
        <v>0</v>
      </c>
      <c r="J19" s="152">
        <f>'Open Teams'!D22</f>
        <v>0</v>
      </c>
      <c r="K19" s="152">
        <f>'Open Teams'!D23</f>
        <v>0</v>
      </c>
      <c r="L19" s="152">
        <f>'Open Teams'!D24</f>
        <v>0</v>
      </c>
      <c r="M19" s="152">
        <f>'Open Teams'!D25</f>
        <v>0</v>
      </c>
      <c r="N19" s="152">
        <f>'Open Teams'!D26</f>
        <v>0</v>
      </c>
      <c r="O19" s="152">
        <f>'Open Teams'!D27</f>
        <v>0</v>
      </c>
      <c r="P19" s="152">
        <f>'Open Teams'!D28</f>
        <v>0</v>
      </c>
      <c r="Q19" s="181">
        <f>B19*15</f>
        <v>0</v>
      </c>
      <c r="R19" s="108">
        <f t="shared" si="1"/>
        <v>0</v>
      </c>
    </row>
    <row r="20" spans="1:28" ht="27" hidden="1" customHeight="1" thickBot="1" x14ac:dyDescent="0.35">
      <c r="A20" s="182" t="s">
        <v>42</v>
      </c>
      <c r="B20" s="183">
        <f>'Open Teams'!M5</f>
        <v>0</v>
      </c>
      <c r="C20" s="184">
        <f>'Open Teams'!M6</f>
        <v>0</v>
      </c>
      <c r="D20" s="184">
        <f>'Open Teams'!O6</f>
        <v>0</v>
      </c>
      <c r="E20" s="184">
        <f>'Open Teams'!E8</f>
        <v>0</v>
      </c>
      <c r="F20" s="184">
        <f>'Open Teams'!E10</f>
        <v>0</v>
      </c>
      <c r="G20" s="184">
        <f>'Open Teams'!E12</f>
        <v>0</v>
      </c>
      <c r="H20" s="184">
        <f>'Open Teams'!E14</f>
        <v>0</v>
      </c>
      <c r="I20" s="185">
        <f>'Open Teams'!D21</f>
        <v>0</v>
      </c>
      <c r="J20" s="185">
        <f>'Open Teams'!D22</f>
        <v>0</v>
      </c>
      <c r="K20" s="185">
        <f>'Open Teams'!D23</f>
        <v>0</v>
      </c>
      <c r="L20" s="185">
        <f>'Open Teams'!D24</f>
        <v>0</v>
      </c>
      <c r="M20" s="185">
        <f>'Open Teams'!D25</f>
        <v>0</v>
      </c>
      <c r="N20" s="185">
        <f>'Open Teams'!D26</f>
        <v>0</v>
      </c>
      <c r="O20" s="185">
        <f>'Open Teams'!D27</f>
        <v>0</v>
      </c>
      <c r="P20" s="185">
        <f>'Open Teams'!D28</f>
        <v>0</v>
      </c>
      <c r="Q20" s="186">
        <f>B20*15</f>
        <v>0</v>
      </c>
      <c r="R20" s="108">
        <f t="shared" si="1"/>
        <v>0</v>
      </c>
    </row>
    <row r="21" spans="1:28" s="162" customFormat="1" ht="9.75" customHeight="1" thickTop="1" thickBot="1" x14ac:dyDescent="0.35">
      <c r="A21" s="156"/>
      <c r="B21" s="157"/>
      <c r="C21" s="158"/>
      <c r="D21" s="158"/>
      <c r="E21" s="158"/>
      <c r="F21" s="158"/>
      <c r="G21" s="158"/>
      <c r="H21" s="158"/>
      <c r="I21" s="159"/>
      <c r="J21" s="159"/>
      <c r="K21" s="159"/>
      <c r="L21" s="159"/>
      <c r="M21" s="159"/>
      <c r="N21" s="159"/>
      <c r="O21" s="159"/>
      <c r="P21" s="159"/>
      <c r="Q21" s="160"/>
      <c r="R21" s="161"/>
      <c r="T21" s="164"/>
      <c r="U21" s="164"/>
      <c r="V21" s="164"/>
      <c r="W21" s="164"/>
      <c r="X21" s="164"/>
      <c r="Y21" s="164"/>
      <c r="Z21" s="164"/>
      <c r="AA21" s="164"/>
      <c r="AB21" s="164"/>
    </row>
    <row r="22" spans="1:28" ht="27" customHeight="1" thickBot="1" x14ac:dyDescent="0.35">
      <c r="A22" s="178" t="s">
        <v>43</v>
      </c>
      <c r="B22" s="110">
        <f>'Jr. Breakaway'!C5</f>
        <v>28</v>
      </c>
      <c r="C22" s="111">
        <f>'Jr. Breakaway'!C6</f>
        <v>50</v>
      </c>
      <c r="D22" s="111">
        <f>'Jr. Breakaway'!E6</f>
        <v>1400</v>
      </c>
      <c r="E22" s="111">
        <f>'Jr. Breakaway'!E8:F8</f>
        <v>1000</v>
      </c>
      <c r="F22" s="111">
        <f>'Jr. Breakaway'!E10</f>
        <v>2400</v>
      </c>
      <c r="G22" s="111">
        <f>'Jr. Breakaway'!E12</f>
        <v>144</v>
      </c>
      <c r="H22" s="111">
        <f>'Jr. Breakaway'!E14</f>
        <v>2256</v>
      </c>
      <c r="I22" s="151">
        <f>'Jr. Breakaway'!D21</f>
        <v>654.24</v>
      </c>
      <c r="J22" s="151">
        <f>'Jr. Breakaway'!D22</f>
        <v>541.43999999999994</v>
      </c>
      <c r="K22" s="151">
        <f>'Jr. Breakaway'!D23</f>
        <v>428.64</v>
      </c>
      <c r="L22" s="151">
        <f>'Jr. Breakaway'!D24</f>
        <v>315.84000000000003</v>
      </c>
      <c r="M22" s="151"/>
      <c r="N22" s="151"/>
      <c r="O22" s="151"/>
      <c r="P22" s="151"/>
      <c r="Q22" s="179">
        <f>B22*15</f>
        <v>420</v>
      </c>
      <c r="R22" s="108">
        <f t="shared" si="1"/>
        <v>1940.1599999999999</v>
      </c>
    </row>
    <row r="23" spans="1:28" s="162" customFormat="1" ht="9.75" customHeight="1" thickBot="1" x14ac:dyDescent="0.35">
      <c r="A23" s="156"/>
      <c r="B23" s="157"/>
      <c r="C23" s="158"/>
      <c r="D23" s="158"/>
      <c r="E23" s="158"/>
      <c r="F23" s="158"/>
      <c r="G23" s="158"/>
      <c r="H23" s="158"/>
      <c r="I23" s="159"/>
      <c r="J23" s="159"/>
      <c r="K23" s="159"/>
      <c r="L23" s="159"/>
      <c r="M23" s="159"/>
      <c r="N23" s="159"/>
      <c r="O23" s="159"/>
      <c r="P23" s="159"/>
      <c r="Q23" s="160"/>
      <c r="R23" s="161"/>
      <c r="T23" s="164"/>
      <c r="U23" s="164"/>
      <c r="V23" s="164"/>
      <c r="W23" s="164"/>
      <c r="X23" s="164"/>
      <c r="Y23" s="164"/>
      <c r="Z23" s="164"/>
      <c r="AA23" s="164"/>
      <c r="AB23" s="164"/>
    </row>
    <row r="24" spans="1:28" s="6" customFormat="1" ht="27" customHeight="1" thickBot="1" x14ac:dyDescent="0.35">
      <c r="A24" s="176" t="s">
        <v>44</v>
      </c>
      <c r="B24" s="22">
        <f>'Jr. Barrel Racing'!C5</f>
        <v>24</v>
      </c>
      <c r="C24" s="23">
        <f>'Jr. Barrel Racing'!C6</f>
        <v>50</v>
      </c>
      <c r="D24" s="23">
        <f>'Jr. Barrel Racing'!E6</f>
        <v>1200</v>
      </c>
      <c r="E24" s="23">
        <f>'Jr. Barrel Racing'!E8:F8</f>
        <v>1000</v>
      </c>
      <c r="F24" s="23">
        <f>'Jr. Barrel Racing'!E10</f>
        <v>2200</v>
      </c>
      <c r="G24" s="23">
        <f>'Jr. Barrel Racing'!E12</f>
        <v>132</v>
      </c>
      <c r="H24" s="23">
        <f>'Jr. Barrel Racing'!E14</f>
        <v>2068</v>
      </c>
      <c r="I24" s="153">
        <f>'Jr. Barrel Racing'!D21</f>
        <v>599.71999999999991</v>
      </c>
      <c r="J24" s="153">
        <f>'Jr. Barrel Racing'!D22</f>
        <v>496.32</v>
      </c>
      <c r="K24" s="153">
        <f>'Jr. Barrel Racing'!D23</f>
        <v>392.92</v>
      </c>
      <c r="L24" s="153">
        <f>'Jr. Barrel Racing'!D24</f>
        <v>289.52000000000004</v>
      </c>
      <c r="M24" s="153"/>
      <c r="N24" s="153"/>
      <c r="O24" s="153"/>
      <c r="P24" s="153"/>
      <c r="Q24" s="177">
        <f>B24*3</f>
        <v>72</v>
      </c>
      <c r="R24" s="108">
        <f>SUM(I24:M24)</f>
        <v>1778.48</v>
      </c>
      <c r="T24" s="11"/>
      <c r="U24" s="11"/>
      <c r="V24" s="11"/>
      <c r="W24" s="11"/>
      <c r="X24" s="11"/>
      <c r="Y24" s="11"/>
      <c r="Z24" s="11"/>
      <c r="AA24" s="11"/>
      <c r="AB24" s="11"/>
    </row>
    <row r="25" spans="1:28" s="162" customFormat="1" ht="9" customHeight="1" thickBot="1" x14ac:dyDescent="0.35">
      <c r="A25" s="156"/>
      <c r="B25" s="157"/>
      <c r="C25" s="158"/>
      <c r="D25" s="158"/>
      <c r="E25" s="158"/>
      <c r="F25" s="158"/>
      <c r="G25" s="158"/>
      <c r="H25" s="158"/>
      <c r="I25" s="159"/>
      <c r="J25" s="159"/>
      <c r="K25" s="159"/>
      <c r="L25" s="159"/>
      <c r="M25" s="159"/>
      <c r="N25" s="159"/>
      <c r="O25" s="159"/>
      <c r="P25" s="159"/>
      <c r="Q25" s="160"/>
      <c r="R25" s="165"/>
      <c r="T25" s="164"/>
      <c r="U25" s="164"/>
      <c r="V25" s="164"/>
      <c r="W25" s="164"/>
      <c r="X25" s="164"/>
      <c r="Y25" s="164"/>
      <c r="Z25" s="164"/>
      <c r="AA25" s="164"/>
      <c r="AB25" s="164"/>
    </row>
    <row r="26" spans="1:28" ht="27" customHeight="1" thickBot="1" x14ac:dyDescent="0.35">
      <c r="A26" s="178" t="s">
        <v>45</v>
      </c>
      <c r="B26" s="110">
        <f>'Jr. Bull Riding'!C5</f>
        <v>9</v>
      </c>
      <c r="C26" s="111">
        <f>'Jr. Bull Riding'!C6</f>
        <v>50</v>
      </c>
      <c r="D26" s="111">
        <f>'Jr. Bull Riding'!E6</f>
        <v>450</v>
      </c>
      <c r="E26" s="111">
        <f>'Jr. Bull Riding'!E8:F8</f>
        <v>1000</v>
      </c>
      <c r="F26" s="111">
        <f>'Jr. Bull Riding'!E10</f>
        <v>1450</v>
      </c>
      <c r="G26" s="111">
        <f>'Jr. Bull Riding'!E12</f>
        <v>87</v>
      </c>
      <c r="H26" s="111">
        <f>'Jr. Bull Riding'!E14</f>
        <v>1363</v>
      </c>
      <c r="I26" s="151">
        <f>'Jr. Bull Riding'!D21</f>
        <v>477.05</v>
      </c>
      <c r="J26" s="151">
        <f>'Jr. Bull Riding'!D22</f>
        <v>477.05</v>
      </c>
      <c r="K26" s="151"/>
      <c r="L26" s="151"/>
      <c r="M26" s="151"/>
      <c r="N26" s="151"/>
      <c r="O26" s="151"/>
      <c r="P26" s="151"/>
      <c r="Q26" s="179">
        <f>B26*15</f>
        <v>135</v>
      </c>
      <c r="R26" s="108">
        <f t="shared" si="1"/>
        <v>954.1</v>
      </c>
    </row>
    <row r="27" spans="1:28" s="162" customFormat="1" ht="9.75" customHeight="1" thickBot="1" x14ac:dyDescent="0.35">
      <c r="A27" s="156"/>
      <c r="B27" s="157"/>
      <c r="C27" s="158"/>
      <c r="D27" s="158"/>
      <c r="E27" s="158"/>
      <c r="F27" s="158"/>
      <c r="G27" s="158"/>
      <c r="H27" s="158"/>
      <c r="I27" s="159"/>
      <c r="J27" s="159"/>
      <c r="K27" s="159"/>
      <c r="L27" s="159"/>
      <c r="M27" s="159"/>
      <c r="N27" s="159"/>
      <c r="O27" s="159"/>
      <c r="P27" s="159"/>
      <c r="Q27" s="160"/>
      <c r="R27" s="161"/>
      <c r="T27" s="164"/>
      <c r="U27" s="164"/>
      <c r="V27" s="164"/>
      <c r="W27" s="164"/>
      <c r="X27" s="164"/>
      <c r="Y27" s="164"/>
      <c r="Z27" s="164"/>
      <c r="AA27" s="164"/>
      <c r="AB27" s="164"/>
    </row>
    <row r="28" spans="1:28" s="6" customFormat="1" ht="27" customHeight="1" thickBot="1" x14ac:dyDescent="0.35">
      <c r="A28" s="176" t="s">
        <v>46</v>
      </c>
      <c r="B28" s="22">
        <f>'Sr. Breakaway'!C5</f>
        <v>51</v>
      </c>
      <c r="C28" s="23">
        <f>'Sr. Breakaway'!C6</f>
        <v>75</v>
      </c>
      <c r="D28" s="23">
        <f>'Sr. Breakaway'!E6</f>
        <v>3825</v>
      </c>
      <c r="E28" s="23">
        <f>'Sr. Breakaway'!E8:F8</f>
        <v>1000</v>
      </c>
      <c r="F28" s="23">
        <f>'Sr. Breakaway'!E10</f>
        <v>4825</v>
      </c>
      <c r="G28" s="23">
        <f>'Sr. Breakaway'!E12</f>
        <v>289.5</v>
      </c>
      <c r="H28" s="23">
        <f>'Sr. Breakaway'!E14</f>
        <v>4535.5</v>
      </c>
      <c r="I28" s="153">
        <f>'Sr. Breakaway'!D21</f>
        <v>1315.2949999999998</v>
      </c>
      <c r="J28" s="153">
        <f>'Sr. Breakaway'!D22</f>
        <v>1088.52</v>
      </c>
      <c r="K28" s="153">
        <f>'Sr. Breakaway'!D23</f>
        <v>861.745</v>
      </c>
      <c r="L28" s="153">
        <f>'Sr. Breakaway'!D24</f>
        <v>634.97</v>
      </c>
      <c r="M28" s="153"/>
      <c r="N28" s="153"/>
      <c r="O28" s="153"/>
      <c r="P28" s="153"/>
      <c r="Q28" s="177">
        <f>B28*15</f>
        <v>765</v>
      </c>
      <c r="R28" s="108">
        <f t="shared" si="1"/>
        <v>3900.5299999999997</v>
      </c>
      <c r="T28" s="11"/>
      <c r="U28" s="11"/>
      <c r="V28" s="11"/>
      <c r="W28" s="11"/>
      <c r="X28" s="11"/>
      <c r="Y28" s="11"/>
      <c r="Z28" s="11"/>
      <c r="AA28" s="11"/>
      <c r="AB28" s="11"/>
    </row>
    <row r="29" spans="1:28" s="162" customFormat="1" ht="9.75" customHeight="1" thickBot="1" x14ac:dyDescent="0.35">
      <c r="A29" s="156"/>
      <c r="B29" s="157"/>
      <c r="C29" s="158"/>
      <c r="D29" s="158"/>
      <c r="E29" s="158"/>
      <c r="F29" s="158"/>
      <c r="G29" s="158"/>
      <c r="H29" s="158"/>
      <c r="I29" s="159"/>
      <c r="J29" s="159"/>
      <c r="K29" s="159"/>
      <c r="L29" s="159"/>
      <c r="M29" s="159"/>
      <c r="N29" s="159"/>
      <c r="O29" s="159"/>
      <c r="P29" s="159"/>
      <c r="Q29" s="160"/>
      <c r="R29" s="161"/>
      <c r="T29" s="164"/>
      <c r="U29" s="164"/>
      <c r="V29" s="164"/>
      <c r="W29" s="164"/>
      <c r="X29" s="164"/>
      <c r="Y29" s="164"/>
      <c r="Z29" s="164"/>
      <c r="AA29" s="164"/>
      <c r="AB29" s="164"/>
    </row>
    <row r="30" spans="1:28" ht="27" customHeight="1" thickBot="1" x14ac:dyDescent="0.5">
      <c r="A30" s="172" t="s">
        <v>25</v>
      </c>
      <c r="B30" s="112">
        <f>'Sr. Team Roping'!C5</f>
        <v>55</v>
      </c>
      <c r="C30" s="113">
        <f>'Sr. Team Roping'!C6</f>
        <v>75</v>
      </c>
      <c r="D30" s="113">
        <f>'Sr. Team Roping'!E6</f>
        <v>4125</v>
      </c>
      <c r="E30" s="113">
        <f>'Sr. Team Roping'!E8</f>
        <v>1000</v>
      </c>
      <c r="F30" s="113">
        <f>'Sr. Team Roping'!E10</f>
        <v>5125</v>
      </c>
      <c r="G30" s="113">
        <f>'Sr. Team Roping'!E12</f>
        <v>307.5</v>
      </c>
      <c r="H30" s="113">
        <f>'Sr. Team Roping'!E14</f>
        <v>4817.5</v>
      </c>
      <c r="I30" s="154">
        <f>'Sr. Team Roping'!D21</f>
        <v>1397.0749999999998</v>
      </c>
      <c r="J30" s="154">
        <f>'Sr. Team Roping'!D22</f>
        <v>1156.2</v>
      </c>
      <c r="K30" s="154">
        <f>'Sr. Team Roping'!D23</f>
        <v>915.32500000000005</v>
      </c>
      <c r="L30" s="154">
        <f>'Sr. Team Roping'!D24</f>
        <v>674.45</v>
      </c>
      <c r="M30" s="154"/>
      <c r="N30" s="154"/>
      <c r="O30" s="154"/>
      <c r="P30" s="154"/>
      <c r="Q30" s="173">
        <f>B30*15</f>
        <v>825</v>
      </c>
      <c r="R30" s="108">
        <f>SUM(I30:P30)</f>
        <v>4143.0499999999993</v>
      </c>
      <c r="V30" s="370"/>
      <c r="W30" s="370"/>
      <c r="X30" s="370"/>
      <c r="Y30" s="370"/>
      <c r="Z30" s="370"/>
      <c r="AA30" s="370"/>
    </row>
    <row r="31" spans="1:28" ht="27" customHeight="1" thickBot="1" x14ac:dyDescent="0.35">
      <c r="A31" s="174" t="s">
        <v>26</v>
      </c>
      <c r="B31" s="114">
        <f>'Sr. Team Roping'!M5</f>
        <v>55</v>
      </c>
      <c r="C31" s="115">
        <f>'Sr. Team Roping'!M6</f>
        <v>75</v>
      </c>
      <c r="D31" s="115">
        <f>'Sr. Team Roping'!O6</f>
        <v>4125</v>
      </c>
      <c r="E31" s="115">
        <f>'Sr. Team Roping'!O8</f>
        <v>1000</v>
      </c>
      <c r="F31" s="115">
        <f>'Sr. Team Roping'!O10</f>
        <v>5125</v>
      </c>
      <c r="G31" s="115">
        <f>'Sr. Team Roping'!O12</f>
        <v>307.5</v>
      </c>
      <c r="H31" s="115">
        <f>'Sr. Team Roping'!O14</f>
        <v>4817.5</v>
      </c>
      <c r="I31" s="348">
        <f>'Sr. Team Roping'!N21</f>
        <v>1397.0749999999998</v>
      </c>
      <c r="J31" s="348">
        <f>'Sr. Team Roping'!N22</f>
        <v>1156.2</v>
      </c>
      <c r="K31" s="348">
        <f>'Sr. Team Roping'!N23</f>
        <v>915.32500000000005</v>
      </c>
      <c r="L31" s="348">
        <f>'Sr. Team Roping'!N24</f>
        <v>674.45</v>
      </c>
      <c r="M31" s="155"/>
      <c r="N31" s="155"/>
      <c r="O31" s="155"/>
      <c r="P31" s="155"/>
      <c r="Q31" s="175">
        <f>B31*15</f>
        <v>825</v>
      </c>
      <c r="R31" s="108">
        <f>SUM(I31:P31)</f>
        <v>4143.0499999999993</v>
      </c>
    </row>
    <row r="32" spans="1:28" s="12" customFormat="1" x14ac:dyDescent="0.3">
      <c r="A32" s="14" t="s">
        <v>51</v>
      </c>
      <c r="B32" s="15">
        <f>SUM(B5:B31)</f>
        <v>222</v>
      </c>
      <c r="C32" s="15"/>
      <c r="D32" s="16"/>
      <c r="E32" s="16">
        <f>SUM(E5:E31)</f>
        <v>6000</v>
      </c>
      <c r="F32" s="16"/>
      <c r="G32" s="16">
        <f>SUM(G5:G31)</f>
        <v>1267.5</v>
      </c>
      <c r="H32" s="16">
        <f t="shared" ref="H32" si="2">SUM(H5:H31)</f>
        <v>19857.5</v>
      </c>
      <c r="I32" s="91"/>
      <c r="J32" s="91"/>
      <c r="K32" s="91"/>
      <c r="L32" s="91"/>
      <c r="M32" s="91"/>
      <c r="N32" s="91"/>
      <c r="O32" s="91"/>
      <c r="P32" s="91"/>
      <c r="Q32" s="171">
        <f>SUM(Q5:Q31)-Q17-Q24</f>
        <v>2970</v>
      </c>
      <c r="R32" s="109">
        <f>SUM(R5:R31)</f>
        <v>16859.37</v>
      </c>
      <c r="T32" s="13"/>
      <c r="U32" s="13"/>
      <c r="V32" s="13"/>
      <c r="W32" s="13"/>
      <c r="X32" s="13"/>
      <c r="Y32" s="13"/>
      <c r="Z32" s="13"/>
      <c r="AA32" s="13"/>
      <c r="AB32" s="13"/>
    </row>
    <row r="33" spans="1:28" s="12" customFormat="1" x14ac:dyDescent="0.3">
      <c r="A33" s="213" t="s">
        <v>121</v>
      </c>
      <c r="B33" s="15"/>
      <c r="C33" s="16"/>
      <c r="D33" s="16"/>
      <c r="E33" s="16"/>
      <c r="F33" s="16"/>
      <c r="G33" s="16"/>
      <c r="H33" s="16"/>
      <c r="I33" s="91"/>
      <c r="J33" s="91"/>
      <c r="K33" s="91"/>
      <c r="L33" s="91"/>
      <c r="M33" s="91"/>
      <c r="N33" s="371" t="s">
        <v>109</v>
      </c>
      <c r="O33" s="371"/>
      <c r="P33" s="371"/>
      <c r="Q33" s="171">
        <f>Q17+Q24</f>
        <v>72</v>
      </c>
      <c r="R33" s="109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6.75" customHeight="1" x14ac:dyDescent="0.3">
      <c r="A34" s="189"/>
      <c r="B34" s="369"/>
      <c r="C34" s="369"/>
      <c r="D34" s="369"/>
      <c r="E34" s="190"/>
      <c r="F34" s="191"/>
      <c r="G34" s="191"/>
      <c r="H34" s="191"/>
      <c r="I34" s="191"/>
      <c r="J34" s="191"/>
    </row>
    <row r="35" spans="1:28" x14ac:dyDescent="0.3">
      <c r="A35" s="367" t="s">
        <v>15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T35" s="146"/>
    </row>
    <row r="36" spans="1:28" x14ac:dyDescent="0.3">
      <c r="A36" s="374" t="s">
        <v>110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T36" s="146"/>
    </row>
    <row r="37" spans="1:28" x14ac:dyDescent="0.3">
      <c r="A37" s="367" t="s">
        <v>111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T37" s="146"/>
    </row>
    <row r="38" spans="1:28" x14ac:dyDescent="0.3">
      <c r="A38" s="372" t="s">
        <v>52</v>
      </c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T38" s="146"/>
    </row>
    <row r="39" spans="1:28" x14ac:dyDescent="0.3">
      <c r="A39" s="367" t="s">
        <v>112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T39" s="146"/>
    </row>
    <row r="40" spans="1:28" ht="14.25" customHeight="1" x14ac:dyDescent="0.3">
      <c r="A40" s="192"/>
      <c r="B40" s="193">
        <v>1</v>
      </c>
      <c r="C40" s="193">
        <v>2</v>
      </c>
      <c r="D40" s="193">
        <v>3</v>
      </c>
      <c r="E40" s="193">
        <v>4</v>
      </c>
      <c r="F40" s="193">
        <v>5</v>
      </c>
      <c r="G40" s="193">
        <v>6</v>
      </c>
      <c r="H40" s="193">
        <v>7</v>
      </c>
      <c r="I40" s="193">
        <v>8</v>
      </c>
      <c r="J40" s="191"/>
    </row>
    <row r="41" spans="1:28" ht="14.25" customHeight="1" x14ac:dyDescent="0.3">
      <c r="A41" s="194" t="s">
        <v>96</v>
      </c>
      <c r="B41" s="195">
        <v>0.4</v>
      </c>
      <c r="C41" s="195">
        <v>0.3</v>
      </c>
      <c r="D41" s="196">
        <v>0.2</v>
      </c>
      <c r="E41" s="195">
        <v>0.1</v>
      </c>
      <c r="F41" s="193"/>
      <c r="G41" s="193"/>
      <c r="H41" s="193"/>
      <c r="I41" s="193"/>
      <c r="J41" s="191"/>
    </row>
    <row r="42" spans="1:28" ht="14.25" customHeight="1" x14ac:dyDescent="0.3">
      <c r="A42" s="194" t="s">
        <v>97</v>
      </c>
      <c r="B42" s="195">
        <v>0.28999999999999998</v>
      </c>
      <c r="C42" s="195">
        <v>0.24</v>
      </c>
      <c r="D42" s="196">
        <v>0.19</v>
      </c>
      <c r="E42" s="195">
        <v>0.14000000000000001</v>
      </c>
      <c r="F42" s="195">
        <v>0.09</v>
      </c>
      <c r="G42" s="195">
        <v>0.05</v>
      </c>
      <c r="H42" s="193"/>
      <c r="I42" s="193"/>
      <c r="J42" s="191"/>
    </row>
    <row r="43" spans="1:28" ht="14.25" customHeight="1" x14ac:dyDescent="0.3">
      <c r="A43" s="194" t="s">
        <v>98</v>
      </c>
      <c r="B43" s="195">
        <v>0.23</v>
      </c>
      <c r="C43" s="195">
        <v>0.2</v>
      </c>
      <c r="D43" s="196">
        <v>0.17</v>
      </c>
      <c r="E43" s="195">
        <v>0.14000000000000001</v>
      </c>
      <c r="F43" s="195">
        <v>0.11</v>
      </c>
      <c r="G43" s="195">
        <v>0.08</v>
      </c>
      <c r="H43" s="195">
        <v>0.05</v>
      </c>
      <c r="I43" s="195">
        <v>0.02</v>
      </c>
      <c r="J43" s="191"/>
    </row>
    <row r="44" spans="1:28" x14ac:dyDescent="0.3">
      <c r="A44" s="192"/>
      <c r="B44" s="192"/>
      <c r="C44" s="192"/>
      <c r="D44" s="192"/>
      <c r="E44" s="192"/>
      <c r="F44" s="192"/>
      <c r="G44" s="192"/>
      <c r="H44" s="192"/>
      <c r="I44" s="192"/>
      <c r="J44" s="191"/>
    </row>
    <row r="45" spans="1:28" x14ac:dyDescent="0.3">
      <c r="A45" s="189"/>
      <c r="B45" s="197"/>
      <c r="C45" s="197"/>
      <c r="D45" s="197"/>
      <c r="E45" s="191"/>
      <c r="F45" s="191"/>
      <c r="G45" s="191"/>
      <c r="H45" s="191"/>
      <c r="I45" s="191"/>
      <c r="J45" s="191"/>
    </row>
    <row r="48" spans="1:28" x14ac:dyDescent="0.3">
      <c r="A48" s="368"/>
      <c r="B48" s="368"/>
      <c r="C48" s="368"/>
      <c r="D48" s="368"/>
      <c r="E48" s="92"/>
    </row>
    <row r="49" spans="2:5" x14ac:dyDescent="0.3">
      <c r="B49" s="2"/>
      <c r="C49" s="2"/>
      <c r="D49" s="2"/>
      <c r="E49" s="7"/>
    </row>
  </sheetData>
  <mergeCells count="11">
    <mergeCell ref="A1:Q1"/>
    <mergeCell ref="A2:Q2"/>
    <mergeCell ref="A35:Q35"/>
    <mergeCell ref="A36:Q36"/>
    <mergeCell ref="A37:Q37"/>
    <mergeCell ref="A39:Q39"/>
    <mergeCell ref="A48:D48"/>
    <mergeCell ref="B34:D34"/>
    <mergeCell ref="V30:AA30"/>
    <mergeCell ref="N33:P33"/>
    <mergeCell ref="A38:Q38"/>
  </mergeCells>
  <printOptions horizontalCentered="1"/>
  <pageMargins left="0" right="0" top="0.25" bottom="0" header="0.5" footer="0.5"/>
  <pageSetup scale="81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7"/>
  <sheetViews>
    <sheetView view="pageBreakPreview" zoomScale="90" zoomScaleNormal="100" zoomScaleSheetLayoutView="90" workbookViewId="0">
      <selection activeCell="D27" sqref="D27"/>
    </sheetView>
  </sheetViews>
  <sheetFormatPr defaultColWidth="9.109375" defaultRowHeight="13.2" x14ac:dyDescent="0.25"/>
  <cols>
    <col min="1" max="1" width="7.5546875" style="50" customWidth="1"/>
    <col min="2" max="2" width="38.33203125" style="50" customWidth="1"/>
    <col min="3" max="3" width="9.33203125" style="50" customWidth="1"/>
    <col min="4" max="4" width="13.88671875" style="50" bestFit="1" customWidth="1"/>
    <col min="5" max="5" width="9.5546875" style="50" customWidth="1"/>
    <col min="6" max="6" width="6" style="50" customWidth="1"/>
    <col min="7" max="7" width="23.6640625" style="50" customWidth="1"/>
    <col min="8" max="8" width="9.33203125" style="50" customWidth="1"/>
    <col min="9" max="9" width="12" style="50" bestFit="1" customWidth="1"/>
    <col min="10" max="10" width="9.5546875" style="50" customWidth="1"/>
    <col min="11" max="11" width="6" style="50" customWidth="1"/>
    <col min="12" max="12" width="23.6640625" style="50" customWidth="1"/>
    <col min="13" max="13" width="9.33203125" style="50" customWidth="1"/>
    <col min="14" max="14" width="12" style="50" bestFit="1" customWidth="1"/>
    <col min="15" max="15" width="9.5546875" style="50" customWidth="1"/>
    <col min="16" max="16" width="13.109375" style="50" bestFit="1" customWidth="1"/>
    <col min="17" max="16384" width="9.109375" style="50"/>
  </cols>
  <sheetData>
    <row r="1" spans="1:15" s="87" customFormat="1" ht="22.8" x14ac:dyDescent="0.4">
      <c r="A1" s="380" t="s">
        <v>80</v>
      </c>
      <c r="B1" s="380"/>
      <c r="C1" s="381" t="s">
        <v>134</v>
      </c>
      <c r="D1" s="381"/>
      <c r="E1" s="381"/>
      <c r="F1" s="381"/>
      <c r="G1" s="381"/>
      <c r="H1" s="381"/>
      <c r="K1" s="126"/>
      <c r="L1" s="222" t="s">
        <v>114</v>
      </c>
      <c r="M1" s="382">
        <v>44798</v>
      </c>
      <c r="N1" s="382"/>
      <c r="O1" s="382"/>
    </row>
    <row r="2" spans="1:15" ht="13.8" x14ac:dyDescent="0.3">
      <c r="K2" s="127"/>
      <c r="L2" s="128"/>
      <c r="M2" s="149"/>
      <c r="N2" s="128"/>
      <c r="O2" s="127"/>
    </row>
    <row r="3" spans="1:15" ht="24.6" x14ac:dyDescent="0.4">
      <c r="A3" s="379" t="s">
        <v>0</v>
      </c>
      <c r="B3" s="377"/>
      <c r="C3" s="55" t="s">
        <v>20</v>
      </c>
      <c r="D3" s="56"/>
      <c r="E3" s="56"/>
      <c r="F3" s="56"/>
      <c r="G3" s="56"/>
      <c r="H3" s="51"/>
      <c r="I3" s="51"/>
      <c r="J3" s="51"/>
      <c r="K3" s="127"/>
      <c r="L3" s="128"/>
      <c r="M3" s="149"/>
      <c r="N3" s="128"/>
      <c r="O3" s="129"/>
    </row>
    <row r="4" spans="1:15" ht="16.2" thickBot="1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127"/>
      <c r="L4" s="128"/>
      <c r="M4" s="149"/>
      <c r="N4" s="128"/>
      <c r="O4" s="129"/>
    </row>
    <row r="5" spans="1:15" ht="16.2" thickBot="1" x14ac:dyDescent="0.35">
      <c r="A5" s="377" t="s">
        <v>1</v>
      </c>
      <c r="B5" s="378"/>
      <c r="C5" s="57">
        <v>24</v>
      </c>
      <c r="D5" s="51"/>
      <c r="E5" s="51"/>
      <c r="F5" s="51"/>
      <c r="G5" s="51"/>
      <c r="H5" s="51"/>
      <c r="I5" s="51"/>
      <c r="J5" s="51"/>
      <c r="K5" s="130"/>
      <c r="L5" s="128"/>
      <c r="M5" s="149"/>
      <c r="N5" s="128"/>
      <c r="O5" s="129"/>
    </row>
    <row r="6" spans="1:15" ht="16.2" thickBot="1" x14ac:dyDescent="0.35">
      <c r="A6" s="377" t="s">
        <v>2</v>
      </c>
      <c r="B6" s="377"/>
      <c r="C6" s="58">
        <v>50</v>
      </c>
      <c r="D6" s="52" t="s">
        <v>3</v>
      </c>
      <c r="E6" s="384">
        <f>SUM(C5*C6)</f>
        <v>1200</v>
      </c>
      <c r="F6" s="376"/>
      <c r="G6" s="51"/>
      <c r="H6" s="51"/>
      <c r="I6" s="51"/>
      <c r="J6" s="51"/>
      <c r="K6" s="130"/>
      <c r="L6" s="128"/>
      <c r="M6" s="149"/>
      <c r="N6" s="128"/>
      <c r="O6" s="129"/>
    </row>
    <row r="7" spans="1:15" ht="16.2" thickBot="1" x14ac:dyDescent="0.35">
      <c r="A7" s="59"/>
      <c r="B7" s="59"/>
      <c r="C7" s="60">
        <f>A2*0.3</f>
        <v>0</v>
      </c>
      <c r="D7" s="52"/>
      <c r="E7" s="61"/>
      <c r="F7" s="62"/>
      <c r="G7" s="51"/>
      <c r="H7" s="51"/>
      <c r="I7" s="51"/>
      <c r="J7" s="51"/>
      <c r="K7" s="130"/>
      <c r="L7" s="128"/>
      <c r="M7" s="149"/>
      <c r="N7" s="128"/>
      <c r="O7" s="129"/>
    </row>
    <row r="8" spans="1:15" ht="16.2" thickBot="1" x14ac:dyDescent="0.35">
      <c r="A8" s="377" t="s">
        <v>4</v>
      </c>
      <c r="B8" s="378"/>
      <c r="C8" s="63"/>
      <c r="D8" s="51"/>
      <c r="E8" s="375">
        <v>1000</v>
      </c>
      <c r="F8" s="376"/>
      <c r="G8" s="51"/>
      <c r="H8" s="51"/>
      <c r="I8" s="51"/>
      <c r="J8" s="51"/>
      <c r="K8" s="130"/>
      <c r="L8" s="132"/>
      <c r="M8" s="149"/>
      <c r="N8" s="128"/>
      <c r="O8" s="129"/>
    </row>
    <row r="9" spans="1:15" ht="16.2" thickBot="1" x14ac:dyDescent="0.35">
      <c r="A9" s="59"/>
      <c r="B9" s="64"/>
      <c r="C9" s="63"/>
      <c r="D9" s="51"/>
      <c r="E9" s="62"/>
      <c r="F9" s="62"/>
      <c r="G9" s="51"/>
      <c r="H9" s="51"/>
      <c r="I9" s="51"/>
      <c r="J9" s="51"/>
      <c r="K9" s="130"/>
      <c r="L9" s="128"/>
      <c r="M9" s="149"/>
      <c r="N9" s="128"/>
      <c r="O9" s="129"/>
    </row>
    <row r="10" spans="1:15" ht="16.2" thickBot="1" x14ac:dyDescent="0.35">
      <c r="A10" s="377" t="s">
        <v>5</v>
      </c>
      <c r="B10" s="378"/>
      <c r="C10" s="51"/>
      <c r="D10" s="51"/>
      <c r="E10" s="375">
        <f>E6+E8</f>
        <v>2200</v>
      </c>
      <c r="F10" s="376"/>
      <c r="G10" s="51"/>
      <c r="H10" s="51"/>
      <c r="I10" s="51"/>
      <c r="J10" s="51"/>
      <c r="K10" s="130"/>
      <c r="L10" s="128"/>
      <c r="M10" s="131"/>
      <c r="N10" s="128"/>
      <c r="O10" s="129"/>
    </row>
    <row r="11" spans="1:15" ht="16.2" thickBot="1" x14ac:dyDescent="0.35">
      <c r="A11" s="59"/>
      <c r="B11" s="51"/>
      <c r="C11" s="51"/>
      <c r="D11" s="51"/>
      <c r="E11" s="51"/>
      <c r="F11" s="51"/>
      <c r="G11" s="51"/>
      <c r="H11" s="51"/>
      <c r="I11" s="51"/>
      <c r="J11" s="51"/>
      <c r="K11" s="130"/>
      <c r="L11" s="128"/>
      <c r="M11" s="131"/>
      <c r="N11" s="130"/>
      <c r="O11" s="129"/>
    </row>
    <row r="12" spans="1:15" ht="16.2" thickBot="1" x14ac:dyDescent="0.35">
      <c r="A12" s="377" t="s">
        <v>6</v>
      </c>
      <c r="B12" s="378"/>
      <c r="C12" s="63">
        <v>0.06</v>
      </c>
      <c r="D12" s="51"/>
      <c r="E12" s="384">
        <f>E10*0.06</f>
        <v>132</v>
      </c>
      <c r="F12" s="387"/>
      <c r="G12" s="51"/>
      <c r="H12" s="51"/>
      <c r="I12" s="51"/>
      <c r="J12" s="51"/>
      <c r="K12" s="130"/>
      <c r="L12" s="128"/>
      <c r="M12" s="131"/>
      <c r="N12" s="130"/>
    </row>
    <row r="13" spans="1:15" ht="16.2" thickBot="1" x14ac:dyDescent="0.35">
      <c r="A13" s="59"/>
      <c r="B13" s="51"/>
      <c r="C13" s="51"/>
      <c r="D13" s="51"/>
      <c r="E13" s="65"/>
      <c r="F13" s="65"/>
      <c r="G13" s="51"/>
      <c r="H13" s="51"/>
      <c r="I13" s="51"/>
      <c r="J13" s="51"/>
      <c r="K13" s="130"/>
      <c r="L13" s="128"/>
      <c r="M13" s="131"/>
      <c r="N13" s="130"/>
      <c r="O13" s="129"/>
    </row>
    <row r="14" spans="1:15" ht="16.2" thickBot="1" x14ac:dyDescent="0.35">
      <c r="A14" s="377" t="s">
        <v>7</v>
      </c>
      <c r="B14" s="378"/>
      <c r="C14" s="51"/>
      <c r="D14" s="51"/>
      <c r="E14" s="375">
        <f>E10-E12</f>
        <v>2068</v>
      </c>
      <c r="F14" s="376"/>
      <c r="G14" s="51"/>
      <c r="H14" s="51"/>
      <c r="I14" s="51"/>
      <c r="J14" s="51"/>
      <c r="K14" s="130"/>
      <c r="L14" s="128"/>
      <c r="M14" s="128"/>
      <c r="N14" s="127"/>
      <c r="O14" s="129"/>
    </row>
    <row r="15" spans="1:15" ht="15.6" x14ac:dyDescent="0.3">
      <c r="A15" s="59"/>
      <c r="B15" s="51"/>
      <c r="C15" s="51"/>
      <c r="D15" s="51"/>
      <c r="E15" s="51"/>
      <c r="F15" s="51"/>
      <c r="G15" s="51"/>
      <c r="H15" s="51"/>
      <c r="I15" s="51"/>
      <c r="J15" s="51"/>
      <c r="K15" s="127"/>
      <c r="L15" s="128"/>
      <c r="M15" s="127"/>
      <c r="N15" s="127"/>
      <c r="O15" s="129"/>
    </row>
    <row r="16" spans="1:15" ht="15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1"/>
      <c r="K16" s="51"/>
      <c r="L16" s="51"/>
      <c r="M16" s="51"/>
      <c r="N16" s="51"/>
      <c r="O16" s="51"/>
    </row>
    <row r="17" spans="1:16" ht="15" x14ac:dyDescent="0.25">
      <c r="A17" s="66" t="s">
        <v>47</v>
      </c>
      <c r="B17" s="51"/>
      <c r="C17" s="51"/>
      <c r="D17" s="51"/>
      <c r="E17" s="51"/>
      <c r="F17" s="66" t="s">
        <v>8</v>
      </c>
      <c r="G17" s="51"/>
      <c r="H17" s="51"/>
      <c r="I17" s="51"/>
      <c r="J17" s="51"/>
      <c r="K17" s="66" t="s">
        <v>9</v>
      </c>
      <c r="L17" s="51"/>
      <c r="M17" s="51"/>
      <c r="N17" s="51"/>
      <c r="O17" s="51"/>
    </row>
    <row r="18" spans="1:16" s="67" customFormat="1" ht="17.399999999999999" x14ac:dyDescent="0.3">
      <c r="B18" s="67">
        <f>E14</f>
        <v>2068</v>
      </c>
      <c r="G18" s="67">
        <v>0</v>
      </c>
      <c r="L18" s="67">
        <v>0</v>
      </c>
      <c r="P18" s="67">
        <f>SUM(A18:M18)</f>
        <v>2068</v>
      </c>
    </row>
    <row r="19" spans="1:16" ht="1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6" s="93" customFormat="1" ht="30" x14ac:dyDescent="0.25">
      <c r="A20" s="53" t="s">
        <v>10</v>
      </c>
      <c r="B20" s="53" t="s">
        <v>11</v>
      </c>
      <c r="C20" s="53" t="s">
        <v>12</v>
      </c>
      <c r="D20" s="54" t="s">
        <v>13</v>
      </c>
      <c r="E20" s="53" t="s">
        <v>14</v>
      </c>
      <c r="F20" s="53" t="s">
        <v>10</v>
      </c>
      <c r="G20" s="53" t="s">
        <v>11</v>
      </c>
      <c r="H20" s="53" t="s">
        <v>12</v>
      </c>
      <c r="I20" s="54" t="s">
        <v>13</v>
      </c>
      <c r="J20" s="53" t="s">
        <v>14</v>
      </c>
      <c r="K20" s="53" t="s">
        <v>10</v>
      </c>
      <c r="L20" s="53" t="s">
        <v>11</v>
      </c>
      <c r="M20" s="53" t="s">
        <v>12</v>
      </c>
      <c r="N20" s="54" t="s">
        <v>13</v>
      </c>
      <c r="O20" s="53" t="s">
        <v>14</v>
      </c>
    </row>
    <row r="21" spans="1:16" s="228" customFormat="1" ht="22.8" x14ac:dyDescent="0.3">
      <c r="A21" s="223">
        <v>1</v>
      </c>
      <c r="B21" s="365" t="s">
        <v>129</v>
      </c>
      <c r="C21" s="358">
        <v>17.797000000000001</v>
      </c>
      <c r="D21" s="359">
        <f>B18*0.29</f>
        <v>599.71999999999991</v>
      </c>
      <c r="E21" s="225"/>
      <c r="F21" s="223">
        <v>1</v>
      </c>
      <c r="G21" s="242"/>
      <c r="H21" s="243"/>
      <c r="I21" s="244"/>
      <c r="J21" s="225"/>
      <c r="K21" s="223">
        <v>1</v>
      </c>
      <c r="L21" s="242"/>
      <c r="M21" s="243"/>
      <c r="N21" s="244"/>
      <c r="O21" s="225"/>
    </row>
    <row r="22" spans="1:16" s="228" customFormat="1" ht="22.8" x14ac:dyDescent="0.3">
      <c r="A22" s="229">
        <v>2</v>
      </c>
      <c r="B22" s="365" t="s">
        <v>158</v>
      </c>
      <c r="C22" s="358">
        <v>17.882000000000001</v>
      </c>
      <c r="D22" s="359">
        <f>B18*0.24</f>
        <v>496.32</v>
      </c>
      <c r="E22" s="231"/>
      <c r="F22" s="229">
        <v>2</v>
      </c>
      <c r="G22" s="246"/>
      <c r="H22" s="247"/>
      <c r="I22" s="248"/>
      <c r="J22" s="231"/>
      <c r="K22" s="229">
        <v>2</v>
      </c>
      <c r="L22" s="246"/>
      <c r="M22" s="247"/>
      <c r="N22" s="248"/>
      <c r="O22" s="231"/>
    </row>
    <row r="23" spans="1:16" s="228" customFormat="1" ht="22.5" customHeight="1" x14ac:dyDescent="0.3">
      <c r="A23" s="229">
        <v>3</v>
      </c>
      <c r="B23" s="365" t="s">
        <v>128</v>
      </c>
      <c r="C23" s="358">
        <v>17.957999999999998</v>
      </c>
      <c r="D23" s="359">
        <f>B18*0.19</f>
        <v>392.92</v>
      </c>
      <c r="E23" s="231"/>
      <c r="F23" s="229">
        <v>3</v>
      </c>
      <c r="G23" s="246"/>
      <c r="H23" s="247"/>
      <c r="I23" s="248"/>
      <c r="J23" s="231"/>
      <c r="K23" s="229">
        <v>3</v>
      </c>
      <c r="L23" s="246"/>
      <c r="M23" s="247"/>
      <c r="N23" s="248"/>
      <c r="O23" s="231"/>
    </row>
    <row r="24" spans="1:16" s="228" customFormat="1" ht="22.8" x14ac:dyDescent="0.3">
      <c r="A24" s="223">
        <v>4</v>
      </c>
      <c r="B24" s="365" t="s">
        <v>159</v>
      </c>
      <c r="C24" s="358">
        <v>17.988</v>
      </c>
      <c r="D24" s="359">
        <f>B18*0.14</f>
        <v>289.52000000000004</v>
      </c>
      <c r="E24" s="231"/>
      <c r="F24" s="229">
        <v>4</v>
      </c>
      <c r="G24" s="246"/>
      <c r="H24" s="247"/>
      <c r="I24" s="248"/>
      <c r="J24" s="231"/>
      <c r="K24" s="229">
        <v>4</v>
      </c>
      <c r="L24" s="246"/>
      <c r="M24" s="247"/>
      <c r="N24" s="248"/>
      <c r="O24" s="231"/>
    </row>
    <row r="25" spans="1:16" s="228" customFormat="1" ht="22.8" x14ac:dyDescent="0.3">
      <c r="A25" s="229">
        <v>5</v>
      </c>
      <c r="B25" s="365" t="s">
        <v>161</v>
      </c>
      <c r="C25" s="358">
        <v>18.143000000000001</v>
      </c>
      <c r="D25" s="360">
        <f>B18*0.09</f>
        <v>186.12</v>
      </c>
      <c r="E25" s="231"/>
      <c r="F25" s="229">
        <v>5</v>
      </c>
      <c r="G25" s="246"/>
      <c r="H25" s="247"/>
      <c r="I25" s="234"/>
      <c r="J25" s="231"/>
      <c r="K25" s="229">
        <v>5</v>
      </c>
      <c r="L25" s="246"/>
      <c r="M25" s="247"/>
      <c r="N25" s="248"/>
      <c r="O25" s="231"/>
    </row>
    <row r="26" spans="1:16" s="228" customFormat="1" ht="22.8" x14ac:dyDescent="0.3">
      <c r="A26" s="229">
        <v>6</v>
      </c>
      <c r="B26" s="365" t="s">
        <v>160</v>
      </c>
      <c r="C26" s="358">
        <v>18.167999999999999</v>
      </c>
      <c r="D26" s="360">
        <f>B18*0.05</f>
        <v>103.4</v>
      </c>
      <c r="E26" s="231"/>
      <c r="F26" s="229">
        <v>6</v>
      </c>
      <c r="G26" s="246"/>
      <c r="H26" s="247"/>
      <c r="I26" s="234"/>
      <c r="J26" s="231"/>
      <c r="K26" s="229">
        <v>6</v>
      </c>
      <c r="L26" s="246"/>
      <c r="M26" s="247"/>
      <c r="N26" s="248"/>
      <c r="O26" s="231"/>
    </row>
    <row r="27" spans="1:16" s="228" customFormat="1" ht="22.8" x14ac:dyDescent="0.25">
      <c r="A27" s="223"/>
      <c r="B27" s="122"/>
      <c r="C27" s="251"/>
      <c r="D27" s="255"/>
      <c r="E27" s="231"/>
      <c r="F27" s="229">
        <v>7</v>
      </c>
      <c r="G27" s="246"/>
      <c r="H27" s="247"/>
      <c r="I27" s="234"/>
      <c r="J27" s="231"/>
      <c r="K27" s="229">
        <v>7</v>
      </c>
      <c r="L27" s="246"/>
      <c r="M27" s="247"/>
      <c r="N27" s="234"/>
      <c r="O27" s="231"/>
    </row>
    <row r="28" spans="1:16" s="228" customFormat="1" ht="22.8" x14ac:dyDescent="0.25">
      <c r="A28" s="229"/>
      <c r="B28" s="122"/>
      <c r="C28" s="251"/>
      <c r="D28" s="255"/>
      <c r="E28" s="231"/>
      <c r="F28" s="229">
        <v>8</v>
      </c>
      <c r="G28" s="246"/>
      <c r="H28" s="247"/>
      <c r="I28" s="234"/>
      <c r="J28" s="231"/>
      <c r="K28" s="229">
        <v>8</v>
      </c>
      <c r="L28" s="246"/>
      <c r="M28" s="247"/>
      <c r="N28" s="234"/>
      <c r="O28" s="231"/>
    </row>
    <row r="29" spans="1:16" s="228" customFormat="1" ht="22.8" x14ac:dyDescent="0.25">
      <c r="A29" s="229"/>
      <c r="B29" s="122"/>
      <c r="C29" s="251"/>
      <c r="D29" s="133"/>
      <c r="E29" s="231"/>
      <c r="F29" s="229">
        <v>9</v>
      </c>
      <c r="G29" s="246"/>
      <c r="H29" s="247"/>
      <c r="I29" s="234"/>
      <c r="J29" s="231"/>
      <c r="K29" s="229">
        <v>9</v>
      </c>
      <c r="L29" s="246"/>
      <c r="M29" s="247"/>
      <c r="N29" s="234"/>
      <c r="O29" s="231"/>
    </row>
    <row r="30" spans="1:16" s="228" customFormat="1" ht="22.8" x14ac:dyDescent="0.25">
      <c r="A30" s="223"/>
      <c r="B30" s="122"/>
      <c r="C30" s="251"/>
      <c r="D30" s="252"/>
      <c r="E30" s="231"/>
      <c r="F30" s="229">
        <v>10</v>
      </c>
      <c r="G30" s="246"/>
      <c r="H30" s="247"/>
      <c r="I30" s="234"/>
      <c r="J30" s="231"/>
      <c r="K30" s="229">
        <v>10</v>
      </c>
      <c r="L30" s="246"/>
      <c r="M30" s="247"/>
      <c r="N30" s="234"/>
      <c r="O30" s="231"/>
    </row>
    <row r="31" spans="1:16" s="228" customFormat="1" ht="22.8" x14ac:dyDescent="0.25">
      <c r="A31" s="229"/>
      <c r="B31" s="125"/>
      <c r="C31" s="125"/>
      <c r="D31" s="134"/>
      <c r="E31" s="231"/>
      <c r="F31" s="229">
        <v>11</v>
      </c>
      <c r="G31" s="232"/>
      <c r="H31" s="232"/>
      <c r="I31" s="234"/>
      <c r="J31" s="231"/>
      <c r="K31" s="229">
        <v>11</v>
      </c>
      <c r="L31" s="232"/>
      <c r="M31" s="232"/>
      <c r="N31" s="234"/>
      <c r="O31" s="231"/>
    </row>
    <row r="32" spans="1:16" s="228" customFormat="1" ht="22.8" x14ac:dyDescent="0.25">
      <c r="A32" s="229"/>
      <c r="B32" s="125"/>
      <c r="C32" s="125"/>
      <c r="D32" s="134"/>
      <c r="E32" s="231"/>
      <c r="F32" s="229">
        <v>12</v>
      </c>
      <c r="G32" s="232"/>
      <c r="H32" s="232"/>
      <c r="I32" s="234"/>
      <c r="J32" s="231"/>
      <c r="K32" s="229">
        <v>12</v>
      </c>
      <c r="L32" s="232"/>
      <c r="M32" s="232"/>
      <c r="N32" s="234"/>
      <c r="O32" s="231"/>
    </row>
    <row r="33" spans="1:16" ht="15" x14ac:dyDescent="0.25">
      <c r="A33" s="214"/>
      <c r="D33" s="69">
        <f>SUM(D21:D32)</f>
        <v>2068</v>
      </c>
      <c r="F33" s="51"/>
      <c r="I33" s="69">
        <f>SUM(I21:I32)</f>
        <v>0</v>
      </c>
      <c r="N33" s="69">
        <f>SUM(N21:N32)</f>
        <v>0</v>
      </c>
    </row>
    <row r="34" spans="1:16" s="70" customFormat="1" ht="12.75" customHeight="1" x14ac:dyDescent="0.25">
      <c r="A34" s="383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73"/>
    </row>
    <row r="35" spans="1:16" s="70" customFormat="1" ht="12.75" customHeight="1" x14ac:dyDescent="0.25">
      <c r="A35" s="383" t="s">
        <v>15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73"/>
    </row>
    <row r="36" spans="1:16" s="70" customFormat="1" ht="12.75" customHeight="1" x14ac:dyDescent="0.25">
      <c r="A36" s="386" t="s">
        <v>81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73"/>
    </row>
    <row r="37" spans="1:16" s="70" customFormat="1" ht="12.75" customHeight="1" x14ac:dyDescent="0.25">
      <c r="A37" s="386" t="s">
        <v>84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</row>
    <row r="38" spans="1:16" s="70" customFormat="1" ht="12.75" customHeight="1" x14ac:dyDescent="0.25">
      <c r="A38" s="385" t="s">
        <v>52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73"/>
    </row>
    <row r="39" spans="1:16" s="70" customFormat="1" ht="12.75" customHeight="1" x14ac:dyDescent="0.25">
      <c r="A39" s="383" t="s">
        <v>83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</row>
    <row r="43" spans="1:16" s="342" customFormat="1" ht="13.8" x14ac:dyDescent="0.25">
      <c r="A43" s="342">
        <v>1</v>
      </c>
      <c r="B43" s="340">
        <f>E14*0.6</f>
        <v>1240.8</v>
      </c>
      <c r="C43" s="342">
        <v>1</v>
      </c>
      <c r="D43" s="340">
        <f>E14*0.4</f>
        <v>827.2</v>
      </c>
      <c r="E43" s="342">
        <v>1</v>
      </c>
      <c r="F43" s="340">
        <f>E14*0.29</f>
        <v>599.71999999999991</v>
      </c>
      <c r="G43" s="342">
        <v>1</v>
      </c>
      <c r="H43" s="340">
        <f>E14*0.23</f>
        <v>475.64000000000004</v>
      </c>
    </row>
    <row r="44" spans="1:16" s="342" customFormat="1" ht="13.8" x14ac:dyDescent="0.25">
      <c r="A44" s="342">
        <v>2</v>
      </c>
      <c r="B44" s="340">
        <f>E14*0.4</f>
        <v>827.2</v>
      </c>
      <c r="C44" s="342">
        <v>2</v>
      </c>
      <c r="D44" s="340">
        <f>E14*0.3</f>
        <v>620.4</v>
      </c>
      <c r="E44" s="342">
        <v>2</v>
      </c>
      <c r="F44" s="340">
        <f>E14*0.24</f>
        <v>496.32</v>
      </c>
      <c r="G44" s="342">
        <v>2</v>
      </c>
      <c r="H44" s="340">
        <f>E14*0.2</f>
        <v>413.6</v>
      </c>
    </row>
    <row r="45" spans="1:16" s="342" customFormat="1" ht="13.8" x14ac:dyDescent="0.25">
      <c r="C45" s="342">
        <v>3</v>
      </c>
      <c r="D45" s="340">
        <f>E14*0.2</f>
        <v>413.6</v>
      </c>
      <c r="E45" s="342">
        <v>3</v>
      </c>
      <c r="F45" s="340">
        <f>E14*0.19</f>
        <v>392.92</v>
      </c>
      <c r="G45" s="342">
        <v>3</v>
      </c>
      <c r="H45" s="340">
        <f>E14*0.17</f>
        <v>351.56</v>
      </c>
    </row>
    <row r="46" spans="1:16" s="342" customFormat="1" ht="13.8" x14ac:dyDescent="0.25">
      <c r="B46" s="340">
        <f>SUM(B43:B44)</f>
        <v>2068</v>
      </c>
      <c r="C46" s="342">
        <v>4</v>
      </c>
      <c r="D46" s="340">
        <f>E14*0.1</f>
        <v>206.8</v>
      </c>
      <c r="E46" s="342">
        <v>4</v>
      </c>
      <c r="F46" s="340">
        <f>E14*0.14</f>
        <v>289.52000000000004</v>
      </c>
      <c r="G46" s="342">
        <v>4</v>
      </c>
      <c r="H46" s="340">
        <f>E14*0.14</f>
        <v>289.52000000000004</v>
      </c>
    </row>
    <row r="47" spans="1:16" s="342" customFormat="1" ht="13.8" x14ac:dyDescent="0.25">
      <c r="E47" s="342">
        <v>5</v>
      </c>
      <c r="F47" s="340">
        <f>E14*0.09</f>
        <v>186.12</v>
      </c>
      <c r="G47" s="342">
        <v>5</v>
      </c>
      <c r="H47" s="340">
        <f>E14*0.11</f>
        <v>227.48</v>
      </c>
    </row>
    <row r="48" spans="1:16" s="342" customFormat="1" ht="13.8" x14ac:dyDescent="0.25">
      <c r="D48" s="340">
        <f>SUM(D43:D46)</f>
        <v>2068</v>
      </c>
      <c r="E48" s="342">
        <v>6</v>
      </c>
      <c r="F48" s="340">
        <f>E14*0.05</f>
        <v>103.4</v>
      </c>
      <c r="G48" s="342">
        <v>6</v>
      </c>
      <c r="H48" s="340">
        <f>E14*0.08</f>
        <v>165.44</v>
      </c>
    </row>
    <row r="49" spans="6:8" s="342" customFormat="1" ht="13.8" x14ac:dyDescent="0.25">
      <c r="G49" s="342">
        <v>7</v>
      </c>
      <c r="H49" s="340">
        <f>E14*0.05</f>
        <v>103.4</v>
      </c>
    </row>
    <row r="50" spans="6:8" s="342" customFormat="1" ht="13.8" x14ac:dyDescent="0.25">
      <c r="F50" s="340">
        <f>SUM(F43:F48)</f>
        <v>2068</v>
      </c>
      <c r="G50" s="342">
        <v>8</v>
      </c>
      <c r="H50" s="340">
        <f>E14*0.02</f>
        <v>41.36</v>
      </c>
    </row>
    <row r="51" spans="6:8" s="342" customFormat="1" ht="13.8" x14ac:dyDescent="0.25"/>
    <row r="52" spans="6:8" s="342" customFormat="1" ht="13.8" x14ac:dyDescent="0.25">
      <c r="H52" s="340">
        <f>SUM(H43:H50)</f>
        <v>2068</v>
      </c>
    </row>
    <row r="53" spans="6:8" s="342" customFormat="1" ht="13.8" x14ac:dyDescent="0.25"/>
    <row r="54" spans="6:8" s="342" customFormat="1" ht="13.8" x14ac:dyDescent="0.25"/>
    <row r="55" spans="6:8" s="342" customFormat="1" ht="13.8" x14ac:dyDescent="0.25"/>
    <row r="56" spans="6:8" s="342" customFormat="1" ht="13.8" x14ac:dyDescent="0.25"/>
    <row r="57" spans="6:8" s="342" customFormat="1" ht="13.8" x14ac:dyDescent="0.25"/>
  </sheetData>
  <mergeCells count="21">
    <mergeCell ref="M1:O1"/>
    <mergeCell ref="A1:B1"/>
    <mergeCell ref="C1:H1"/>
    <mergeCell ref="A10:B10"/>
    <mergeCell ref="E10:F10"/>
    <mergeCell ref="A12:B12"/>
    <mergeCell ref="E12:F12"/>
    <mergeCell ref="A3:B3"/>
    <mergeCell ref="A5:B5"/>
    <mergeCell ref="A6:B6"/>
    <mergeCell ref="E6:F6"/>
    <mergeCell ref="A8:B8"/>
    <mergeCell ref="E8:F8"/>
    <mergeCell ref="A37:O37"/>
    <mergeCell ref="A38:O38"/>
    <mergeCell ref="A39:O39"/>
    <mergeCell ref="A14:B14"/>
    <mergeCell ref="E14:F14"/>
    <mergeCell ref="A34:O34"/>
    <mergeCell ref="A35:O35"/>
    <mergeCell ref="A36:O36"/>
  </mergeCells>
  <printOptions horizontalCentered="1"/>
  <pageMargins left="0.12" right="0.12" top="0.25" bottom="0.25" header="0.5" footer="0.5"/>
  <pageSetup scale="70" orientation="landscape" r:id="rId1"/>
  <headerFooter scaleWithDoc="0"/>
  <colBreaks count="1" manualBreakCount="1">
    <brk id="15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7"/>
  <sheetViews>
    <sheetView tabSelected="1" view="pageBreakPreview" zoomScale="90" zoomScaleNormal="100" zoomScaleSheetLayoutView="90" workbookViewId="0">
      <selection activeCell="C7" sqref="C7"/>
    </sheetView>
  </sheetViews>
  <sheetFormatPr defaultColWidth="9.109375" defaultRowHeight="13.2" x14ac:dyDescent="0.25"/>
  <cols>
    <col min="1" max="1" width="6" style="50" customWidth="1"/>
    <col min="2" max="2" width="32.77734375" style="50" customWidth="1"/>
    <col min="3" max="3" width="11" style="50" customWidth="1"/>
    <col min="4" max="4" width="12" style="50" bestFit="1" customWidth="1"/>
    <col min="5" max="5" width="9.5546875" style="50" customWidth="1"/>
    <col min="6" max="6" width="6" style="50" customWidth="1"/>
    <col min="7" max="7" width="23.6640625" style="50" customWidth="1"/>
    <col min="8" max="8" width="9.33203125" style="50" customWidth="1"/>
    <col min="9" max="9" width="12" style="50" bestFit="1" customWidth="1"/>
    <col min="10" max="10" width="9.5546875" style="50" customWidth="1"/>
    <col min="11" max="11" width="6" style="50" customWidth="1"/>
    <col min="12" max="12" width="23.6640625" style="50" customWidth="1"/>
    <col min="13" max="13" width="9.33203125" style="50" customWidth="1"/>
    <col min="14" max="14" width="12" style="50" bestFit="1" customWidth="1"/>
    <col min="15" max="15" width="9.5546875" style="50" customWidth="1"/>
    <col min="16" max="16" width="13.109375" style="50" bestFit="1" customWidth="1"/>
    <col min="17" max="16384" width="9.109375" style="50"/>
  </cols>
  <sheetData>
    <row r="1" spans="1:15" s="87" customFormat="1" ht="22.8" x14ac:dyDescent="0.4">
      <c r="A1" s="380" t="s">
        <v>80</v>
      </c>
      <c r="B1" s="380"/>
      <c r="C1" s="381" t="s">
        <v>134</v>
      </c>
      <c r="D1" s="381"/>
      <c r="E1" s="381"/>
      <c r="F1" s="381"/>
      <c r="G1" s="381"/>
      <c r="H1" s="381"/>
      <c r="K1" s="126"/>
      <c r="L1" s="222" t="s">
        <v>114</v>
      </c>
      <c r="M1" s="382">
        <v>44798</v>
      </c>
      <c r="N1" s="382"/>
      <c r="O1" s="382"/>
    </row>
    <row r="2" spans="1:15" ht="13.8" x14ac:dyDescent="0.3">
      <c r="K2" s="127"/>
      <c r="L2" s="128"/>
      <c r="M2" s="149"/>
      <c r="N2" s="128"/>
      <c r="O2" s="127"/>
    </row>
    <row r="3" spans="1:15" ht="24.6" x14ac:dyDescent="0.4">
      <c r="A3" s="379" t="s">
        <v>0</v>
      </c>
      <c r="B3" s="377"/>
      <c r="C3" s="55" t="s">
        <v>23</v>
      </c>
      <c r="D3" s="56"/>
      <c r="E3" s="56"/>
      <c r="F3" s="56"/>
      <c r="G3" s="56"/>
      <c r="H3" s="51"/>
      <c r="I3" s="51"/>
      <c r="J3" s="51"/>
      <c r="K3" s="127"/>
      <c r="L3" s="128"/>
      <c r="M3" s="149"/>
      <c r="N3" s="128"/>
      <c r="O3" s="129"/>
    </row>
    <row r="4" spans="1:15" ht="16.2" thickBot="1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127"/>
      <c r="L4" s="128"/>
      <c r="M4" s="149"/>
      <c r="N4" s="128"/>
      <c r="O4" s="129"/>
    </row>
    <row r="5" spans="1:15" ht="16.2" thickBot="1" x14ac:dyDescent="0.35">
      <c r="A5" s="377" t="s">
        <v>1</v>
      </c>
      <c r="B5" s="378"/>
      <c r="C5" s="57">
        <v>28</v>
      </c>
      <c r="D5" s="51"/>
      <c r="E5" s="51"/>
      <c r="F5" s="51"/>
      <c r="G5" s="51"/>
      <c r="H5" s="51"/>
      <c r="I5" s="51"/>
      <c r="J5" s="51"/>
      <c r="K5" s="130"/>
      <c r="L5" s="128"/>
      <c r="M5" s="149"/>
      <c r="N5" s="128"/>
      <c r="O5" s="129"/>
    </row>
    <row r="6" spans="1:15" ht="16.2" thickBot="1" x14ac:dyDescent="0.35">
      <c r="A6" s="377" t="s">
        <v>2</v>
      </c>
      <c r="B6" s="377"/>
      <c r="C6" s="58">
        <v>50</v>
      </c>
      <c r="D6" s="52" t="s">
        <v>3</v>
      </c>
      <c r="E6" s="384">
        <f>SUM(C5*C6)</f>
        <v>1400</v>
      </c>
      <c r="F6" s="376"/>
      <c r="G6" s="51"/>
      <c r="H6" s="51"/>
      <c r="I6" s="51"/>
      <c r="J6" s="51"/>
      <c r="K6" s="130"/>
      <c r="L6" s="128"/>
      <c r="M6" s="149"/>
      <c r="N6" s="128"/>
      <c r="O6" s="129"/>
    </row>
    <row r="7" spans="1:15" ht="16.2" thickBot="1" x14ac:dyDescent="0.35">
      <c r="A7" s="59"/>
      <c r="B7" s="59"/>
      <c r="C7" s="60"/>
      <c r="D7" s="52"/>
      <c r="E7" s="61"/>
      <c r="F7" s="62"/>
      <c r="G7" s="51"/>
      <c r="H7" s="51"/>
      <c r="I7" s="51"/>
      <c r="J7" s="51"/>
      <c r="K7" s="130"/>
      <c r="L7" s="128"/>
      <c r="M7" s="149"/>
      <c r="N7" s="128"/>
      <c r="O7" s="129"/>
    </row>
    <row r="8" spans="1:15" ht="16.2" thickBot="1" x14ac:dyDescent="0.35">
      <c r="A8" s="377" t="s">
        <v>4</v>
      </c>
      <c r="B8" s="378"/>
      <c r="C8" s="63"/>
      <c r="D8" s="51"/>
      <c r="E8" s="375">
        <v>1000</v>
      </c>
      <c r="F8" s="376"/>
      <c r="G8" s="51"/>
      <c r="H8" s="51"/>
      <c r="I8" s="51"/>
      <c r="J8" s="51"/>
      <c r="K8" s="130"/>
      <c r="L8" s="132"/>
      <c r="M8" s="149"/>
      <c r="N8" s="128"/>
      <c r="O8" s="129"/>
    </row>
    <row r="9" spans="1:15" ht="16.2" thickBot="1" x14ac:dyDescent="0.35">
      <c r="A9" s="59"/>
      <c r="B9" s="51"/>
      <c r="C9" s="51"/>
      <c r="D9" s="51"/>
      <c r="E9" s="51"/>
      <c r="F9" s="51"/>
      <c r="G9" s="51"/>
      <c r="H9" s="51"/>
      <c r="I9" s="51"/>
      <c r="J9" s="51"/>
      <c r="K9" s="130"/>
      <c r="L9" s="128"/>
      <c r="M9" s="149"/>
      <c r="N9" s="128"/>
      <c r="O9" s="129"/>
    </row>
    <row r="10" spans="1:15" ht="16.2" thickBot="1" x14ac:dyDescent="0.35">
      <c r="A10" s="377" t="s">
        <v>5</v>
      </c>
      <c r="B10" s="378"/>
      <c r="C10" s="51"/>
      <c r="D10" s="51"/>
      <c r="E10" s="375">
        <f>E6+E8</f>
        <v>2400</v>
      </c>
      <c r="F10" s="376"/>
      <c r="G10" s="51"/>
      <c r="H10" s="51"/>
      <c r="I10" s="51"/>
      <c r="J10" s="51"/>
      <c r="K10" s="130"/>
      <c r="L10" s="128"/>
      <c r="M10" s="131"/>
      <c r="N10" s="128"/>
      <c r="O10" s="129"/>
    </row>
    <row r="11" spans="1:15" ht="16.2" thickBot="1" x14ac:dyDescent="0.35">
      <c r="A11" s="59"/>
      <c r="B11" s="51"/>
      <c r="C11" s="51"/>
      <c r="D11" s="51"/>
      <c r="E11" s="51"/>
      <c r="F11" s="51"/>
      <c r="G11" s="51"/>
      <c r="H11" s="51"/>
      <c r="I11" s="51"/>
      <c r="J11" s="51"/>
      <c r="K11" s="130"/>
      <c r="L11" s="128"/>
      <c r="M11" s="131"/>
      <c r="N11" s="130"/>
      <c r="O11" s="129"/>
    </row>
    <row r="12" spans="1:15" ht="16.2" thickBot="1" x14ac:dyDescent="0.35">
      <c r="A12" s="377" t="s">
        <v>6</v>
      </c>
      <c r="B12" s="378"/>
      <c r="C12" s="63">
        <v>0.06</v>
      </c>
      <c r="D12" s="51"/>
      <c r="E12" s="384">
        <f>E10*0.06</f>
        <v>144</v>
      </c>
      <c r="F12" s="387"/>
      <c r="G12" s="51"/>
      <c r="H12" s="51"/>
      <c r="I12" s="51"/>
      <c r="J12" s="51"/>
      <c r="K12" s="130"/>
      <c r="L12" s="128"/>
      <c r="M12" s="131"/>
      <c r="N12" s="130"/>
      <c r="O12" s="129"/>
    </row>
    <row r="13" spans="1:15" ht="16.2" thickBot="1" x14ac:dyDescent="0.35">
      <c r="A13" s="59"/>
      <c r="B13" s="51"/>
      <c r="C13" s="51"/>
      <c r="D13" s="51"/>
      <c r="E13" s="65"/>
      <c r="F13" s="65"/>
      <c r="G13" s="51"/>
      <c r="H13" s="51"/>
      <c r="I13" s="51"/>
      <c r="J13" s="51"/>
      <c r="K13" s="130"/>
      <c r="L13" s="128"/>
      <c r="M13" s="131"/>
      <c r="N13" s="130"/>
      <c r="O13" s="129"/>
    </row>
    <row r="14" spans="1:15" ht="16.2" thickBot="1" x14ac:dyDescent="0.35">
      <c r="A14" s="377" t="s">
        <v>7</v>
      </c>
      <c r="B14" s="378"/>
      <c r="C14" s="51"/>
      <c r="D14" s="51"/>
      <c r="E14" s="375">
        <f>E10-E12</f>
        <v>2256</v>
      </c>
      <c r="F14" s="376"/>
      <c r="G14" s="51"/>
      <c r="H14" s="51"/>
      <c r="I14" s="51"/>
      <c r="J14" s="51"/>
      <c r="K14" s="130"/>
      <c r="L14" s="128"/>
      <c r="M14" s="128"/>
      <c r="N14" s="127"/>
      <c r="O14" s="129"/>
    </row>
    <row r="15" spans="1:15" ht="15.6" x14ac:dyDescent="0.3">
      <c r="A15" s="59"/>
      <c r="B15" s="51"/>
      <c r="C15" s="51"/>
      <c r="D15" s="51"/>
      <c r="E15" s="51"/>
      <c r="F15" s="51"/>
      <c r="G15" s="51"/>
      <c r="H15" s="51"/>
      <c r="I15" s="51"/>
      <c r="J15" s="51"/>
      <c r="K15" s="127"/>
      <c r="L15" s="128"/>
      <c r="M15" s="127"/>
      <c r="N15" s="127"/>
      <c r="O15" s="129"/>
    </row>
    <row r="16" spans="1:15" ht="15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1"/>
      <c r="K16" s="51"/>
      <c r="L16" s="51"/>
      <c r="M16" s="51"/>
      <c r="N16" s="51"/>
      <c r="O16" s="51"/>
    </row>
    <row r="17" spans="1:16" ht="15" x14ac:dyDescent="0.25">
      <c r="A17" s="66" t="s">
        <v>47</v>
      </c>
      <c r="B17" s="51"/>
      <c r="C17" s="51"/>
      <c r="D17" s="51"/>
      <c r="E17" s="51"/>
      <c r="F17" s="66" t="s">
        <v>8</v>
      </c>
      <c r="G17" s="51"/>
      <c r="H17" s="51"/>
      <c r="I17" s="51"/>
      <c r="J17" s="51"/>
      <c r="K17" s="66" t="s">
        <v>9</v>
      </c>
      <c r="L17" s="51"/>
      <c r="M17" s="51"/>
      <c r="N17" s="51"/>
      <c r="O17" s="51"/>
    </row>
    <row r="18" spans="1:16" s="67" customFormat="1" ht="17.399999999999999" x14ac:dyDescent="0.3">
      <c r="B18" s="67">
        <f>E14</f>
        <v>2256</v>
      </c>
      <c r="G18" s="67">
        <v>0</v>
      </c>
      <c r="L18" s="67">
        <v>0</v>
      </c>
      <c r="P18" s="67">
        <f>SUM(A18:M18)</f>
        <v>2256</v>
      </c>
    </row>
    <row r="19" spans="1:16" ht="1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6" s="93" customFormat="1" ht="30" x14ac:dyDescent="0.25">
      <c r="A20" s="53" t="s">
        <v>10</v>
      </c>
      <c r="B20" s="53" t="s">
        <v>11</v>
      </c>
      <c r="C20" s="53" t="s">
        <v>12</v>
      </c>
      <c r="D20" s="54" t="s">
        <v>13</v>
      </c>
      <c r="E20" s="53" t="s">
        <v>14</v>
      </c>
      <c r="F20" s="53" t="s">
        <v>10</v>
      </c>
      <c r="G20" s="53" t="s">
        <v>11</v>
      </c>
      <c r="H20" s="53" t="s">
        <v>12</v>
      </c>
      <c r="I20" s="54" t="s">
        <v>13</v>
      </c>
      <c r="J20" s="53" t="s">
        <v>14</v>
      </c>
      <c r="K20" s="53" t="s">
        <v>10</v>
      </c>
      <c r="L20" s="53" t="s">
        <v>11</v>
      </c>
      <c r="M20" s="53" t="s">
        <v>12</v>
      </c>
      <c r="N20" s="54" t="s">
        <v>13</v>
      </c>
      <c r="O20" s="53" t="s">
        <v>14</v>
      </c>
    </row>
    <row r="21" spans="1:16" s="228" customFormat="1" ht="31.2" x14ac:dyDescent="0.3">
      <c r="A21" s="235">
        <v>1</v>
      </c>
      <c r="B21" s="365" t="s">
        <v>146</v>
      </c>
      <c r="C21" s="358">
        <v>2.19</v>
      </c>
      <c r="D21" s="359">
        <f>B18*0.29</f>
        <v>654.24</v>
      </c>
      <c r="E21" s="225"/>
      <c r="F21" s="223">
        <v>1</v>
      </c>
      <c r="G21" s="226"/>
      <c r="H21" s="226"/>
      <c r="I21" s="227"/>
      <c r="J21" s="225"/>
      <c r="K21" s="223">
        <v>1</v>
      </c>
      <c r="L21" s="226"/>
      <c r="M21" s="226"/>
      <c r="N21" s="227"/>
      <c r="O21" s="225"/>
    </row>
    <row r="22" spans="1:16" s="228" customFormat="1" ht="22.8" x14ac:dyDescent="0.3">
      <c r="A22" s="236">
        <f>A21+1</f>
        <v>2</v>
      </c>
      <c r="B22" s="365" t="s">
        <v>147</v>
      </c>
      <c r="C22" s="358">
        <v>2.84</v>
      </c>
      <c r="D22" s="359">
        <f>B18*0.24</f>
        <v>541.43999999999994</v>
      </c>
      <c r="E22" s="231"/>
      <c r="F22" s="229">
        <v>2</v>
      </c>
      <c r="G22" s="232"/>
      <c r="H22" s="232"/>
      <c r="I22" s="233"/>
      <c r="J22" s="231"/>
      <c r="K22" s="229">
        <v>2</v>
      </c>
      <c r="L22" s="232"/>
      <c r="M22" s="232"/>
      <c r="N22" s="233"/>
      <c r="O22" s="231"/>
    </row>
    <row r="23" spans="1:16" s="228" customFormat="1" ht="22.8" x14ac:dyDescent="0.3">
      <c r="A23" s="236">
        <f t="shared" ref="A23:A32" si="0">A22+1</f>
        <v>3</v>
      </c>
      <c r="B23" s="365" t="s">
        <v>148</v>
      </c>
      <c r="C23" s="358">
        <v>2.85</v>
      </c>
      <c r="D23" s="359">
        <f>B18*0.19</f>
        <v>428.64</v>
      </c>
      <c r="E23" s="231"/>
      <c r="F23" s="229">
        <v>3</v>
      </c>
      <c r="G23" s="232"/>
      <c r="H23" s="232"/>
      <c r="I23" s="233"/>
      <c r="J23" s="231"/>
      <c r="K23" s="229">
        <v>3</v>
      </c>
      <c r="L23" s="232"/>
      <c r="M23" s="232"/>
      <c r="N23" s="233"/>
      <c r="O23" s="231"/>
    </row>
    <row r="24" spans="1:16" s="228" customFormat="1" ht="22.8" x14ac:dyDescent="0.3">
      <c r="A24" s="236">
        <f t="shared" si="0"/>
        <v>4</v>
      </c>
      <c r="B24" s="365" t="s">
        <v>149</v>
      </c>
      <c r="C24" s="358">
        <v>3.25</v>
      </c>
      <c r="D24" s="359">
        <f>B18*0.14</f>
        <v>315.84000000000003</v>
      </c>
      <c r="E24" s="231"/>
      <c r="F24" s="229">
        <v>4</v>
      </c>
      <c r="G24" s="232"/>
      <c r="H24" s="232"/>
      <c r="I24" s="233"/>
      <c r="J24" s="231"/>
      <c r="K24" s="229">
        <v>4</v>
      </c>
      <c r="L24" s="232"/>
      <c r="M24" s="232"/>
      <c r="N24" s="233"/>
      <c r="O24" s="231"/>
    </row>
    <row r="25" spans="1:16" s="228" customFormat="1" ht="22.8" x14ac:dyDescent="0.3">
      <c r="A25" s="236">
        <f t="shared" si="0"/>
        <v>5</v>
      </c>
      <c r="B25" s="365" t="s">
        <v>150</v>
      </c>
      <c r="C25" s="358">
        <v>3.44</v>
      </c>
      <c r="D25" s="360">
        <f>B18*0.09</f>
        <v>203.04</v>
      </c>
      <c r="E25" s="231"/>
      <c r="F25" s="229">
        <v>5</v>
      </c>
      <c r="G25" s="232"/>
      <c r="H25" s="232"/>
      <c r="I25" s="234"/>
      <c r="J25" s="231"/>
      <c r="K25" s="229">
        <v>5</v>
      </c>
      <c r="L25" s="232"/>
      <c r="M25" s="232"/>
      <c r="N25" s="234"/>
      <c r="O25" s="231"/>
    </row>
    <row r="26" spans="1:16" s="228" customFormat="1" ht="22.8" x14ac:dyDescent="0.3">
      <c r="A26" s="236">
        <f t="shared" si="0"/>
        <v>6</v>
      </c>
      <c r="B26" s="365" t="s">
        <v>151</v>
      </c>
      <c r="C26" s="358">
        <v>3.69</v>
      </c>
      <c r="D26" s="360">
        <f>B18*0.05</f>
        <v>112.80000000000001</v>
      </c>
      <c r="E26" s="231"/>
      <c r="F26" s="229">
        <v>6</v>
      </c>
      <c r="G26" s="232"/>
      <c r="H26" s="232"/>
      <c r="I26" s="234"/>
      <c r="J26" s="231"/>
      <c r="K26" s="229">
        <v>6</v>
      </c>
      <c r="L26" s="232"/>
      <c r="M26" s="232"/>
      <c r="N26" s="234"/>
      <c r="O26" s="231"/>
    </row>
    <row r="27" spans="1:16" s="228" customFormat="1" ht="22.8" x14ac:dyDescent="0.25">
      <c r="A27" s="236">
        <f t="shared" si="0"/>
        <v>7</v>
      </c>
      <c r="B27" s="122"/>
      <c r="C27" s="230"/>
      <c r="D27" s="133"/>
      <c r="E27" s="231"/>
      <c r="F27" s="229">
        <v>7</v>
      </c>
      <c r="G27" s="232"/>
      <c r="H27" s="232"/>
      <c r="I27" s="234"/>
      <c r="J27" s="231"/>
      <c r="K27" s="229">
        <v>7</v>
      </c>
      <c r="L27" s="232"/>
      <c r="M27" s="232"/>
      <c r="N27" s="234"/>
      <c r="O27" s="231"/>
    </row>
    <row r="28" spans="1:16" s="228" customFormat="1" ht="22.8" x14ac:dyDescent="0.25">
      <c r="A28" s="236">
        <f t="shared" si="0"/>
        <v>8</v>
      </c>
      <c r="B28" s="122"/>
      <c r="C28" s="230"/>
      <c r="D28" s="133"/>
      <c r="E28" s="231"/>
      <c r="F28" s="229">
        <v>8</v>
      </c>
      <c r="G28" s="232"/>
      <c r="H28" s="232"/>
      <c r="I28" s="234"/>
      <c r="J28" s="231"/>
      <c r="K28" s="229">
        <v>8</v>
      </c>
      <c r="L28" s="232"/>
      <c r="M28" s="232"/>
      <c r="N28" s="234"/>
      <c r="O28" s="231"/>
    </row>
    <row r="29" spans="1:16" s="228" customFormat="1" ht="22.8" x14ac:dyDescent="0.25">
      <c r="A29" s="236">
        <f t="shared" si="0"/>
        <v>9</v>
      </c>
      <c r="B29" s="122"/>
      <c r="C29" s="124"/>
      <c r="D29" s="133"/>
      <c r="E29" s="231"/>
      <c r="F29" s="229">
        <v>9</v>
      </c>
      <c r="G29" s="232"/>
      <c r="H29" s="232"/>
      <c r="I29" s="234"/>
      <c r="J29" s="231"/>
      <c r="K29" s="229">
        <v>9</v>
      </c>
      <c r="L29" s="232"/>
      <c r="M29" s="232"/>
      <c r="N29" s="234"/>
      <c r="O29" s="231"/>
    </row>
    <row r="30" spans="1:16" s="228" customFormat="1" ht="22.8" x14ac:dyDescent="0.25">
      <c r="A30" s="236">
        <f t="shared" si="0"/>
        <v>10</v>
      </c>
      <c r="B30" s="122"/>
      <c r="C30" s="124"/>
      <c r="D30" s="252"/>
      <c r="E30" s="231"/>
      <c r="F30" s="229">
        <v>10</v>
      </c>
      <c r="G30" s="232"/>
      <c r="H30" s="232"/>
      <c r="I30" s="234"/>
      <c r="J30" s="231"/>
      <c r="K30" s="229">
        <v>10</v>
      </c>
      <c r="L30" s="232"/>
      <c r="M30" s="232"/>
      <c r="N30" s="234"/>
      <c r="O30" s="231"/>
    </row>
    <row r="31" spans="1:16" s="228" customFormat="1" ht="22.8" x14ac:dyDescent="0.25">
      <c r="A31" s="236">
        <f t="shared" si="0"/>
        <v>11</v>
      </c>
      <c r="B31" s="125"/>
      <c r="C31" s="125"/>
      <c r="D31" s="134"/>
      <c r="E31" s="231"/>
      <c r="F31" s="229">
        <v>11</v>
      </c>
      <c r="G31" s="232"/>
      <c r="H31" s="232"/>
      <c r="I31" s="234"/>
      <c r="J31" s="231"/>
      <c r="K31" s="229">
        <v>11</v>
      </c>
      <c r="L31" s="232"/>
      <c r="M31" s="232"/>
      <c r="N31" s="234"/>
      <c r="O31" s="231"/>
    </row>
    <row r="32" spans="1:16" s="228" customFormat="1" ht="22.8" x14ac:dyDescent="0.25">
      <c r="A32" s="236">
        <f t="shared" si="0"/>
        <v>12</v>
      </c>
      <c r="B32" s="125"/>
      <c r="C32" s="125"/>
      <c r="D32" s="134"/>
      <c r="E32" s="231"/>
      <c r="F32" s="229">
        <v>12</v>
      </c>
      <c r="G32" s="232"/>
      <c r="H32" s="232"/>
      <c r="I32" s="234"/>
      <c r="J32" s="231"/>
      <c r="K32" s="229">
        <v>12</v>
      </c>
      <c r="L32" s="232"/>
      <c r="M32" s="232"/>
      <c r="N32" s="234"/>
      <c r="O32" s="231"/>
    </row>
    <row r="33" spans="1:15" ht="15" x14ac:dyDescent="0.25">
      <c r="D33" s="69">
        <f>SUM(D21:D32)</f>
        <v>2256</v>
      </c>
      <c r="F33" s="51"/>
      <c r="I33" s="69">
        <f>SUM(I21:I32)</f>
        <v>0</v>
      </c>
      <c r="N33" s="69">
        <f>SUM(N21:N32)</f>
        <v>0</v>
      </c>
    </row>
    <row r="34" spans="1:15" ht="12.75" customHeight="1" x14ac:dyDescent="0.25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</row>
    <row r="35" spans="1:15" ht="12.75" customHeight="1" x14ac:dyDescent="0.25">
      <c r="A35" s="383" t="s">
        <v>15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</row>
    <row r="36" spans="1:15" ht="12.75" customHeight="1" x14ac:dyDescent="0.25">
      <c r="A36" s="386" t="s">
        <v>81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</row>
    <row r="37" spans="1:15" ht="12.75" customHeight="1" x14ac:dyDescent="0.25">
      <c r="A37" s="386" t="s">
        <v>84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</row>
    <row r="38" spans="1:15" ht="12.75" customHeight="1" x14ac:dyDescent="0.25">
      <c r="A38" s="385" t="s">
        <v>52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</row>
    <row r="39" spans="1:15" ht="12.75" customHeight="1" x14ac:dyDescent="0.25">
      <c r="A39" s="383" t="s">
        <v>83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</row>
    <row r="43" spans="1:15" s="342" customFormat="1" ht="13.8" x14ac:dyDescent="0.25">
      <c r="A43" s="342">
        <v>1</v>
      </c>
      <c r="B43" s="340">
        <f>E14*0.6</f>
        <v>1353.6</v>
      </c>
      <c r="C43" s="342">
        <v>1</v>
      </c>
      <c r="D43" s="340">
        <f>E14*0.4</f>
        <v>902.40000000000009</v>
      </c>
      <c r="E43" s="342">
        <v>1</v>
      </c>
      <c r="F43" s="340">
        <f>E14*0.29</f>
        <v>654.24</v>
      </c>
      <c r="G43" s="342">
        <v>1</v>
      </c>
      <c r="H43" s="340">
        <f>E14*0.23</f>
        <v>518.88</v>
      </c>
    </row>
    <row r="44" spans="1:15" s="342" customFormat="1" ht="13.8" x14ac:dyDescent="0.25">
      <c r="A44" s="342">
        <v>2</v>
      </c>
      <c r="B44" s="340">
        <f>E14*0.4</f>
        <v>902.40000000000009</v>
      </c>
      <c r="C44" s="342">
        <v>2</v>
      </c>
      <c r="D44" s="340">
        <f>E14*0.3</f>
        <v>676.8</v>
      </c>
      <c r="E44" s="342">
        <v>2</v>
      </c>
      <c r="F44" s="340">
        <f>E14*0.24</f>
        <v>541.43999999999994</v>
      </c>
      <c r="G44" s="342">
        <v>2</v>
      </c>
      <c r="H44" s="340">
        <f>E14*0.2</f>
        <v>451.20000000000005</v>
      </c>
    </row>
    <row r="45" spans="1:15" s="342" customFormat="1" ht="13.8" x14ac:dyDescent="0.25">
      <c r="C45" s="342">
        <v>3</v>
      </c>
      <c r="D45" s="340">
        <f>E14*0.2</f>
        <v>451.20000000000005</v>
      </c>
      <c r="E45" s="342">
        <v>3</v>
      </c>
      <c r="F45" s="340">
        <f>E14*0.19</f>
        <v>428.64</v>
      </c>
      <c r="G45" s="342">
        <v>3</v>
      </c>
      <c r="H45" s="340">
        <f>E14*0.17</f>
        <v>383.52000000000004</v>
      </c>
    </row>
    <row r="46" spans="1:15" s="342" customFormat="1" ht="13.8" x14ac:dyDescent="0.25">
      <c r="B46" s="340">
        <f>SUM(B43:B44)</f>
        <v>2256</v>
      </c>
      <c r="C46" s="342">
        <v>4</v>
      </c>
      <c r="D46" s="340">
        <f>E14*0.1</f>
        <v>225.60000000000002</v>
      </c>
      <c r="E46" s="342">
        <v>4</v>
      </c>
      <c r="F46" s="340">
        <f>E14*0.14</f>
        <v>315.84000000000003</v>
      </c>
      <c r="G46" s="342">
        <v>4</v>
      </c>
      <c r="H46" s="340">
        <f>E14*0.14</f>
        <v>315.84000000000003</v>
      </c>
    </row>
    <row r="47" spans="1:15" s="342" customFormat="1" ht="13.8" x14ac:dyDescent="0.25">
      <c r="E47" s="342">
        <v>5</v>
      </c>
      <c r="F47" s="340">
        <f>E14*0.09</f>
        <v>203.04</v>
      </c>
      <c r="G47" s="342">
        <v>5</v>
      </c>
      <c r="H47" s="340">
        <f>E14*0.11</f>
        <v>248.16</v>
      </c>
    </row>
    <row r="48" spans="1:15" s="342" customFormat="1" ht="13.8" x14ac:dyDescent="0.25">
      <c r="D48" s="340">
        <f>SUM(D43:D46)</f>
        <v>2256</v>
      </c>
      <c r="E48" s="342">
        <v>6</v>
      </c>
      <c r="F48" s="340">
        <f>E14*0.05</f>
        <v>112.80000000000001</v>
      </c>
      <c r="G48" s="342">
        <v>6</v>
      </c>
      <c r="H48" s="340">
        <f>E14*0.08</f>
        <v>180.48</v>
      </c>
    </row>
    <row r="49" spans="6:8" s="342" customFormat="1" ht="13.8" x14ac:dyDescent="0.25">
      <c r="G49" s="342">
        <v>7</v>
      </c>
      <c r="H49" s="340">
        <f>E14*0.05</f>
        <v>112.80000000000001</v>
      </c>
    </row>
    <row r="50" spans="6:8" s="342" customFormat="1" ht="13.8" x14ac:dyDescent="0.25">
      <c r="F50" s="340">
        <f>SUM(F43:F48)</f>
        <v>2256</v>
      </c>
      <c r="G50" s="342">
        <v>8</v>
      </c>
      <c r="H50" s="340">
        <f>E14*0.02</f>
        <v>45.12</v>
      </c>
    </row>
    <row r="51" spans="6:8" s="342" customFormat="1" ht="13.8" x14ac:dyDescent="0.25"/>
    <row r="52" spans="6:8" s="342" customFormat="1" ht="13.8" x14ac:dyDescent="0.25">
      <c r="H52" s="340">
        <f>SUM(H43:H50)</f>
        <v>2256</v>
      </c>
    </row>
    <row r="53" spans="6:8" s="342" customFormat="1" ht="13.8" x14ac:dyDescent="0.25"/>
    <row r="54" spans="6:8" s="342" customFormat="1" ht="13.8" x14ac:dyDescent="0.25"/>
    <row r="55" spans="6:8" s="342" customFormat="1" ht="13.8" x14ac:dyDescent="0.25"/>
    <row r="56" spans="6:8" s="342" customFormat="1" ht="13.8" x14ac:dyDescent="0.25"/>
    <row r="57" spans="6:8" s="342" customFormat="1" ht="13.8" x14ac:dyDescent="0.25"/>
  </sheetData>
  <mergeCells count="21">
    <mergeCell ref="M1:O1"/>
    <mergeCell ref="A1:B1"/>
    <mergeCell ref="C1:H1"/>
    <mergeCell ref="A10:B10"/>
    <mergeCell ref="E10:F10"/>
    <mergeCell ref="A12:B12"/>
    <mergeCell ref="E12:F12"/>
    <mergeCell ref="A3:B3"/>
    <mergeCell ref="A5:B5"/>
    <mergeCell ref="A6:B6"/>
    <mergeCell ref="E6:F6"/>
    <mergeCell ref="A8:B8"/>
    <mergeCell ref="E8:F8"/>
    <mergeCell ref="A37:O37"/>
    <mergeCell ref="A38:O38"/>
    <mergeCell ref="A39:O39"/>
    <mergeCell ref="A14:B14"/>
    <mergeCell ref="E14:F14"/>
    <mergeCell ref="A34:O34"/>
    <mergeCell ref="A35:O35"/>
    <mergeCell ref="A36:O36"/>
  </mergeCells>
  <printOptions horizontalCentered="1"/>
  <pageMargins left="0.12" right="0.12" top="0.25" bottom="0.25" header="0.5" footer="0.5"/>
  <pageSetup scale="72" orientation="landscape" r:id="rId1"/>
  <headerFooter scaleWithDoc="0"/>
  <colBreaks count="1" manualBreakCount="1">
    <brk id="15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57"/>
  <sheetViews>
    <sheetView view="pageBreakPreview" zoomScale="70" zoomScaleNormal="100" zoomScaleSheetLayoutView="70" workbookViewId="0">
      <selection activeCell="H6" sqref="H6"/>
    </sheetView>
  </sheetViews>
  <sheetFormatPr defaultColWidth="9.109375" defaultRowHeight="13.2" x14ac:dyDescent="0.25"/>
  <cols>
    <col min="1" max="1" width="6" style="50" customWidth="1"/>
    <col min="2" max="2" width="25.6640625" style="50" customWidth="1"/>
    <col min="3" max="3" width="10.6640625" style="81" customWidth="1"/>
    <col min="4" max="4" width="13.6640625" style="50" customWidth="1"/>
    <col min="5" max="5" width="13" style="50" customWidth="1"/>
    <col min="6" max="10" width="9" style="50" customWidth="1"/>
    <col min="11" max="11" width="6" style="50" customWidth="1"/>
    <col min="12" max="12" width="25.6640625" style="50" customWidth="1"/>
    <col min="13" max="13" width="10.6640625" style="50" customWidth="1"/>
    <col min="14" max="14" width="13.6640625" style="50" customWidth="1"/>
    <col min="15" max="15" width="13" style="50" customWidth="1"/>
    <col min="16" max="16" width="15.6640625" style="82" bestFit="1" customWidth="1"/>
    <col min="17" max="21" width="9.109375" style="50"/>
    <col min="22" max="22" width="11.109375" style="50" bestFit="1" customWidth="1"/>
    <col min="23" max="16384" width="9.109375" style="50"/>
  </cols>
  <sheetData>
    <row r="1" spans="1:22" s="87" customFormat="1" ht="22.8" x14ac:dyDescent="0.4">
      <c r="A1" s="380" t="s">
        <v>80</v>
      </c>
      <c r="B1" s="380"/>
      <c r="C1" s="381" t="s">
        <v>134</v>
      </c>
      <c r="D1" s="381"/>
      <c r="E1" s="381"/>
      <c r="F1" s="381"/>
      <c r="G1" s="381"/>
      <c r="H1" s="381"/>
      <c r="K1" s="126"/>
      <c r="L1" s="222" t="s">
        <v>114</v>
      </c>
      <c r="M1" s="382">
        <v>44798</v>
      </c>
      <c r="N1" s="382"/>
      <c r="O1" s="382"/>
    </row>
    <row r="2" spans="1:22" ht="13.8" x14ac:dyDescent="0.3">
      <c r="C2" s="50"/>
      <c r="K2" s="127"/>
      <c r="L2" s="128"/>
      <c r="M2" s="149"/>
      <c r="N2" s="128"/>
      <c r="O2" s="127"/>
      <c r="P2" s="50"/>
    </row>
    <row r="3" spans="1:22" ht="21" customHeight="1" x14ac:dyDescent="0.4">
      <c r="A3" s="379" t="s">
        <v>0</v>
      </c>
      <c r="B3" s="377"/>
      <c r="C3" s="55" t="s">
        <v>25</v>
      </c>
      <c r="D3" s="56"/>
      <c r="E3" s="56"/>
      <c r="F3" s="56"/>
      <c r="G3" s="56"/>
      <c r="H3" s="51"/>
      <c r="I3" s="379" t="s">
        <v>0</v>
      </c>
      <c r="J3" s="379"/>
      <c r="K3" s="379"/>
      <c r="L3" s="55" t="s">
        <v>120</v>
      </c>
      <c r="M3" s="56"/>
      <c r="N3" s="56"/>
      <c r="O3" s="56"/>
      <c r="P3" s="313"/>
    </row>
    <row r="4" spans="1:22" ht="15.6" thickBo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P4" s="51"/>
    </row>
    <row r="5" spans="1:22" ht="15.6" thickBot="1" x14ac:dyDescent="0.3">
      <c r="A5" s="377" t="s">
        <v>1</v>
      </c>
      <c r="B5" s="378"/>
      <c r="C5" s="57">
        <v>55</v>
      </c>
      <c r="D5" s="51"/>
      <c r="E5" s="51"/>
      <c r="F5" s="51"/>
      <c r="G5" s="51"/>
      <c r="H5" s="51"/>
      <c r="L5" s="334" t="s">
        <v>1</v>
      </c>
      <c r="M5" s="57">
        <v>55</v>
      </c>
      <c r="N5" s="51"/>
      <c r="O5" s="51"/>
      <c r="P5" s="62"/>
      <c r="V5" s="50">
        <f>145-50</f>
        <v>95</v>
      </c>
    </row>
    <row r="6" spans="1:22" ht="15.6" thickBot="1" x14ac:dyDescent="0.3">
      <c r="A6" s="377" t="s">
        <v>2</v>
      </c>
      <c r="B6" s="377"/>
      <c r="C6" s="58">
        <v>75</v>
      </c>
      <c r="D6" s="52" t="s">
        <v>3</v>
      </c>
      <c r="E6" s="315">
        <f>SUM(C5*C6)</f>
        <v>4125</v>
      </c>
      <c r="F6" s="62"/>
      <c r="G6" s="51"/>
      <c r="H6" s="51"/>
      <c r="L6" s="334" t="s">
        <v>2</v>
      </c>
      <c r="M6" s="58">
        <f>C6</f>
        <v>75</v>
      </c>
      <c r="N6" s="52" t="s">
        <v>3</v>
      </c>
      <c r="O6" s="315">
        <f>SUM(M5*M6)</f>
        <v>4125</v>
      </c>
      <c r="P6" s="62"/>
    </row>
    <row r="7" spans="1:22" ht="15.6" thickBot="1" x14ac:dyDescent="0.3">
      <c r="A7" s="334"/>
      <c r="B7" s="334"/>
      <c r="C7" s="60"/>
      <c r="D7" s="52"/>
      <c r="E7" s="61"/>
      <c r="F7" s="62"/>
      <c r="G7" s="51"/>
      <c r="H7" s="51"/>
      <c r="L7" s="334"/>
      <c r="M7" s="60"/>
      <c r="N7" s="52"/>
      <c r="O7" s="61"/>
      <c r="P7" s="62"/>
    </row>
    <row r="8" spans="1:22" ht="15.6" thickBot="1" x14ac:dyDescent="0.3">
      <c r="A8" s="377" t="s">
        <v>4</v>
      </c>
      <c r="B8" s="378"/>
      <c r="C8" s="63"/>
      <c r="D8" s="51"/>
      <c r="E8" s="316">
        <v>1000</v>
      </c>
      <c r="F8" s="62"/>
      <c r="G8" s="51"/>
      <c r="H8" s="51"/>
      <c r="L8" s="334" t="s">
        <v>4</v>
      </c>
      <c r="M8" s="63"/>
      <c r="N8" s="51"/>
      <c r="O8" s="316">
        <f>E8</f>
        <v>1000</v>
      </c>
      <c r="P8" s="62"/>
    </row>
    <row r="9" spans="1:22" ht="15.6" thickBot="1" x14ac:dyDescent="0.3">
      <c r="A9" s="334"/>
      <c r="B9" s="335"/>
      <c r="C9" s="63"/>
      <c r="D9" s="51"/>
      <c r="E9" s="62"/>
      <c r="F9" s="62"/>
      <c r="G9" s="51"/>
      <c r="H9" s="51"/>
      <c r="L9" s="334"/>
      <c r="M9" s="63"/>
      <c r="N9" s="51"/>
      <c r="O9" s="62"/>
      <c r="P9" s="62"/>
    </row>
    <row r="10" spans="1:22" ht="15.6" thickBot="1" x14ac:dyDescent="0.3">
      <c r="A10" s="377" t="s">
        <v>5</v>
      </c>
      <c r="B10" s="378"/>
      <c r="C10" s="51"/>
      <c r="D10" s="51"/>
      <c r="E10" s="316">
        <f>E6+E8</f>
        <v>5125</v>
      </c>
      <c r="F10" s="62"/>
      <c r="G10" s="51"/>
      <c r="H10" s="51"/>
      <c r="L10" s="334" t="s">
        <v>5</v>
      </c>
      <c r="M10" s="51"/>
      <c r="N10" s="51"/>
      <c r="O10" s="316">
        <f>O6+O8</f>
        <v>5125</v>
      </c>
      <c r="P10" s="313"/>
    </row>
    <row r="11" spans="1:22" ht="15.6" thickBot="1" x14ac:dyDescent="0.3">
      <c r="A11" s="334"/>
      <c r="B11" s="51"/>
      <c r="C11" s="51"/>
      <c r="D11" s="51"/>
      <c r="E11" s="313"/>
      <c r="F11" s="313"/>
      <c r="G11" s="51"/>
      <c r="H11" s="51"/>
      <c r="L11" s="334"/>
      <c r="M11" s="51"/>
      <c r="N11" s="51"/>
      <c r="O11" s="313"/>
      <c r="P11" s="61"/>
    </row>
    <row r="12" spans="1:22" ht="15.6" thickBot="1" x14ac:dyDescent="0.3">
      <c r="A12" s="377" t="s">
        <v>6</v>
      </c>
      <c r="B12" s="378"/>
      <c r="C12" s="63">
        <v>0.06</v>
      </c>
      <c r="D12" s="51"/>
      <c r="E12" s="315">
        <f>E10*0.06</f>
        <v>307.5</v>
      </c>
      <c r="F12" s="61"/>
      <c r="G12" s="51"/>
      <c r="H12" s="51"/>
      <c r="L12" s="334" t="s">
        <v>6</v>
      </c>
      <c r="M12" s="63">
        <v>0.06</v>
      </c>
      <c r="N12" s="51"/>
      <c r="O12" s="315">
        <f>O10*0.06</f>
        <v>307.5</v>
      </c>
      <c r="P12" s="314"/>
    </row>
    <row r="13" spans="1:22" ht="15.6" thickBot="1" x14ac:dyDescent="0.3">
      <c r="A13" s="334"/>
      <c r="B13" s="51"/>
      <c r="C13" s="51"/>
      <c r="D13" s="51"/>
      <c r="E13" s="314"/>
      <c r="F13" s="314"/>
      <c r="G13" s="51"/>
      <c r="H13" s="51"/>
      <c r="L13" s="334"/>
      <c r="M13" s="51"/>
      <c r="N13" s="51"/>
      <c r="O13" s="314"/>
      <c r="P13" s="62"/>
    </row>
    <row r="14" spans="1:22" ht="15.6" thickBot="1" x14ac:dyDescent="0.3">
      <c r="A14" s="377" t="s">
        <v>7</v>
      </c>
      <c r="B14" s="378"/>
      <c r="C14" s="51"/>
      <c r="D14" s="51"/>
      <c r="E14" s="316">
        <f>E10-E12</f>
        <v>4817.5</v>
      </c>
      <c r="F14" s="62"/>
      <c r="G14" s="51"/>
      <c r="H14" s="51"/>
      <c r="L14" s="334" t="s">
        <v>7</v>
      </c>
      <c r="M14" s="51"/>
      <c r="N14" s="51"/>
      <c r="O14" s="316">
        <f>O10-O12</f>
        <v>4817.5</v>
      </c>
    </row>
    <row r="15" spans="1:22" ht="15.6" x14ac:dyDescent="0.3">
      <c r="A15" s="334"/>
      <c r="B15" s="51"/>
      <c r="C15" s="51"/>
      <c r="D15" s="51"/>
      <c r="E15" s="51"/>
      <c r="F15" s="51"/>
      <c r="G15" s="51"/>
      <c r="H15" s="51"/>
      <c r="I15" s="51"/>
      <c r="J15" s="51"/>
      <c r="K15" s="127"/>
      <c r="L15" s="128"/>
      <c r="M15" s="127"/>
      <c r="N15" s="127"/>
      <c r="O15" s="129"/>
      <c r="P15" s="50"/>
    </row>
    <row r="16" spans="1:22" ht="15" x14ac:dyDescent="0.25">
      <c r="A16" s="334"/>
      <c r="B16" s="334"/>
      <c r="C16" s="334"/>
      <c r="D16" s="334"/>
      <c r="E16" s="334"/>
      <c r="F16" s="334"/>
      <c r="G16" s="334"/>
      <c r="H16" s="334"/>
      <c r="I16" s="334"/>
      <c r="J16" s="51"/>
      <c r="K16" s="51"/>
      <c r="L16" s="51"/>
      <c r="M16" s="51"/>
      <c r="N16" s="51"/>
      <c r="O16" s="51"/>
      <c r="P16" s="50"/>
    </row>
    <row r="17" spans="1:16" ht="15" x14ac:dyDescent="0.25">
      <c r="A17" s="66" t="s">
        <v>47</v>
      </c>
      <c r="B17" s="51"/>
      <c r="C17" s="51"/>
      <c r="D17" s="51"/>
      <c r="E17" s="51"/>
      <c r="F17" s="66"/>
      <c r="G17" s="51"/>
      <c r="H17" s="51"/>
      <c r="I17" s="51"/>
      <c r="J17" s="51"/>
      <c r="K17" s="66" t="s">
        <v>47</v>
      </c>
      <c r="L17" s="51"/>
      <c r="M17" s="51"/>
      <c r="N17" s="51"/>
      <c r="O17" s="51"/>
      <c r="P17" s="50"/>
    </row>
    <row r="18" spans="1:16" s="67" customFormat="1" ht="17.399999999999999" x14ac:dyDescent="0.3">
      <c r="B18" s="67">
        <f>E14</f>
        <v>4817.5</v>
      </c>
      <c r="L18" s="67">
        <f>O14</f>
        <v>4817.5</v>
      </c>
      <c r="P18" s="67">
        <f>SUM(A18:M18)</f>
        <v>9635</v>
      </c>
    </row>
    <row r="19" spans="1:16" ht="1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0"/>
    </row>
    <row r="20" spans="1:16" s="93" customFormat="1" ht="15" x14ac:dyDescent="0.25">
      <c r="A20" s="53" t="s">
        <v>10</v>
      </c>
      <c r="B20" s="53" t="s">
        <v>11</v>
      </c>
      <c r="C20" s="53" t="s">
        <v>12</v>
      </c>
      <c r="D20" s="54" t="s">
        <v>13</v>
      </c>
      <c r="E20" s="53" t="s">
        <v>14</v>
      </c>
      <c r="F20" s="317"/>
      <c r="I20" s="318"/>
      <c r="J20" s="319"/>
      <c r="K20" s="53" t="s">
        <v>10</v>
      </c>
      <c r="L20" s="53" t="s">
        <v>11</v>
      </c>
      <c r="M20" s="53" t="s">
        <v>12</v>
      </c>
      <c r="N20" s="54" t="s">
        <v>13</v>
      </c>
      <c r="O20" s="53" t="s">
        <v>14</v>
      </c>
    </row>
    <row r="21" spans="1:16" s="228" customFormat="1" ht="22.8" x14ac:dyDescent="0.3">
      <c r="A21" s="223">
        <v>1</v>
      </c>
      <c r="B21" s="365" t="s">
        <v>130</v>
      </c>
      <c r="C21" s="356">
        <v>6.68</v>
      </c>
      <c r="D21" s="346">
        <f>B18*0.29</f>
        <v>1397.0749999999998</v>
      </c>
      <c r="E21" s="225"/>
      <c r="F21" s="320"/>
      <c r="G21" s="321"/>
      <c r="H21" s="322"/>
      <c r="I21" s="323"/>
      <c r="J21" s="324"/>
      <c r="K21" s="223">
        <v>1</v>
      </c>
      <c r="L21" s="357" t="s">
        <v>132</v>
      </c>
      <c r="M21" s="356">
        <v>6.68</v>
      </c>
      <c r="N21" s="346">
        <f>L18*0.29</f>
        <v>1397.0749999999998</v>
      </c>
      <c r="O21" s="294"/>
    </row>
    <row r="22" spans="1:16" s="228" customFormat="1" ht="22.8" x14ac:dyDescent="0.3">
      <c r="A22" s="229">
        <f>A21+1</f>
        <v>2</v>
      </c>
      <c r="B22" s="365" t="s">
        <v>165</v>
      </c>
      <c r="C22" s="356">
        <v>6.87</v>
      </c>
      <c r="D22" s="346">
        <f>B18*0.24</f>
        <v>1156.2</v>
      </c>
      <c r="E22" s="231"/>
      <c r="F22" s="320"/>
      <c r="G22" s="321"/>
      <c r="H22" s="322"/>
      <c r="I22" s="323"/>
      <c r="J22" s="324"/>
      <c r="K22" s="229">
        <v>2</v>
      </c>
      <c r="L22" s="357" t="s">
        <v>162</v>
      </c>
      <c r="M22" s="356">
        <v>6.87</v>
      </c>
      <c r="N22" s="346">
        <f>L18*0.24</f>
        <v>1156.2</v>
      </c>
      <c r="O22" s="261"/>
    </row>
    <row r="23" spans="1:16" s="228" customFormat="1" ht="22.8" x14ac:dyDescent="0.3">
      <c r="A23" s="229">
        <f t="shared" ref="A23:A32" si="0">A22+1</f>
        <v>3</v>
      </c>
      <c r="B23" s="365" t="s">
        <v>165</v>
      </c>
      <c r="C23" s="356">
        <v>6.88</v>
      </c>
      <c r="D23" s="346">
        <f>B18*0.19</f>
        <v>915.32500000000005</v>
      </c>
      <c r="E23" s="231"/>
      <c r="F23" s="320"/>
      <c r="G23" s="321"/>
      <c r="H23" s="322"/>
      <c r="I23" s="323"/>
      <c r="J23" s="324"/>
      <c r="K23" s="229">
        <v>3</v>
      </c>
      <c r="L23" s="357" t="s">
        <v>131</v>
      </c>
      <c r="M23" s="356">
        <v>6.88</v>
      </c>
      <c r="N23" s="346">
        <f>L18*0.19</f>
        <v>915.32500000000005</v>
      </c>
      <c r="O23" s="261"/>
    </row>
    <row r="24" spans="1:16" s="228" customFormat="1" ht="22.8" x14ac:dyDescent="0.3">
      <c r="A24" s="229">
        <f t="shared" si="0"/>
        <v>4</v>
      </c>
      <c r="B24" s="365" t="s">
        <v>166</v>
      </c>
      <c r="C24" s="356">
        <v>6.99</v>
      </c>
      <c r="D24" s="346">
        <f>B18*0.14</f>
        <v>674.45</v>
      </c>
      <c r="E24" s="231"/>
      <c r="F24" s="320"/>
      <c r="G24" s="321"/>
      <c r="H24" s="322"/>
      <c r="I24" s="323"/>
      <c r="J24" s="324"/>
      <c r="K24" s="229">
        <v>4</v>
      </c>
      <c r="L24" s="357" t="s">
        <v>163</v>
      </c>
      <c r="M24" s="356">
        <v>6.99</v>
      </c>
      <c r="N24" s="346">
        <f>L18*0.14</f>
        <v>674.45</v>
      </c>
      <c r="O24" s="261"/>
    </row>
    <row r="25" spans="1:16" s="228" customFormat="1" ht="22.8" x14ac:dyDescent="0.3">
      <c r="A25" s="229">
        <f t="shared" si="0"/>
        <v>5</v>
      </c>
      <c r="B25" s="365" t="s">
        <v>167</v>
      </c>
      <c r="C25" s="356">
        <v>7.74</v>
      </c>
      <c r="D25" s="255">
        <f>B18*0.09</f>
        <v>433.57499999999999</v>
      </c>
      <c r="E25" s="266"/>
      <c r="F25" s="320"/>
      <c r="G25" s="321"/>
      <c r="H25" s="322"/>
      <c r="I25" s="323"/>
      <c r="J25" s="324"/>
      <c r="K25" s="229">
        <v>5</v>
      </c>
      <c r="L25" s="357" t="s">
        <v>164</v>
      </c>
      <c r="M25" s="356">
        <v>7.74</v>
      </c>
      <c r="N25" s="255">
        <f>L18*0.09</f>
        <v>433.57499999999999</v>
      </c>
      <c r="O25" s="231"/>
    </row>
    <row r="26" spans="1:16" s="228" customFormat="1" ht="22.8" x14ac:dyDescent="0.3">
      <c r="A26" s="229">
        <f t="shared" si="0"/>
        <v>6</v>
      </c>
      <c r="B26" s="365" t="s">
        <v>168</v>
      </c>
      <c r="C26" s="356">
        <v>8.41</v>
      </c>
      <c r="D26" s="255">
        <f>B18*0.05</f>
        <v>240.875</v>
      </c>
      <c r="E26" s="250"/>
      <c r="F26" s="320"/>
      <c r="G26" s="321"/>
      <c r="H26" s="322"/>
      <c r="I26" s="325"/>
      <c r="J26" s="324"/>
      <c r="K26" s="229">
        <v>6</v>
      </c>
      <c r="L26" s="357" t="s">
        <v>133</v>
      </c>
      <c r="M26" s="356">
        <v>8.41</v>
      </c>
      <c r="N26" s="255">
        <f>L18*0.05</f>
        <v>240.875</v>
      </c>
      <c r="O26" s="231"/>
    </row>
    <row r="27" spans="1:16" s="228" customFormat="1" ht="22.8" x14ac:dyDescent="0.25">
      <c r="A27" s="229">
        <f t="shared" si="0"/>
        <v>7</v>
      </c>
      <c r="B27" s="122"/>
      <c r="C27" s="230"/>
      <c r="D27" s="133"/>
      <c r="E27" s="267"/>
      <c r="F27" s="320"/>
      <c r="G27" s="321"/>
      <c r="H27" s="322"/>
      <c r="I27" s="325"/>
      <c r="J27" s="324"/>
      <c r="K27" s="229">
        <v>7</v>
      </c>
      <c r="L27" s="246"/>
      <c r="M27" s="264"/>
      <c r="N27" s="234"/>
      <c r="O27" s="231"/>
    </row>
    <row r="28" spans="1:16" s="228" customFormat="1" ht="22.8" x14ac:dyDescent="0.25">
      <c r="A28" s="229">
        <f t="shared" si="0"/>
        <v>8</v>
      </c>
      <c r="B28" s="122"/>
      <c r="C28" s="230"/>
      <c r="D28" s="255"/>
      <c r="E28" s="231"/>
      <c r="F28" s="320"/>
      <c r="G28" s="321"/>
      <c r="H28" s="322"/>
      <c r="I28" s="325"/>
      <c r="J28" s="324"/>
      <c r="K28" s="229">
        <v>8</v>
      </c>
      <c r="L28" s="246"/>
      <c r="M28" s="264"/>
      <c r="N28" s="234"/>
      <c r="O28" s="231"/>
    </row>
    <row r="29" spans="1:16" s="228" customFormat="1" ht="22.8" x14ac:dyDescent="0.25">
      <c r="A29" s="229">
        <f t="shared" si="0"/>
        <v>9</v>
      </c>
      <c r="B29" s="122"/>
      <c r="C29" s="122"/>
      <c r="D29" s="133"/>
      <c r="E29" s="231"/>
      <c r="F29" s="320"/>
      <c r="G29" s="321"/>
      <c r="H29" s="322"/>
      <c r="I29" s="325"/>
      <c r="J29" s="324"/>
      <c r="K29" s="229">
        <v>9</v>
      </c>
      <c r="L29" s="232"/>
      <c r="M29" s="232"/>
      <c r="N29" s="234"/>
      <c r="O29" s="231"/>
    </row>
    <row r="30" spans="1:16" s="228" customFormat="1" ht="22.8" x14ac:dyDescent="0.25">
      <c r="A30" s="229">
        <f t="shared" si="0"/>
        <v>10</v>
      </c>
      <c r="B30" s="122"/>
      <c r="C30" s="122"/>
      <c r="D30" s="252"/>
      <c r="E30" s="231"/>
      <c r="F30" s="320"/>
      <c r="G30" s="321"/>
      <c r="H30" s="322"/>
      <c r="I30" s="325"/>
      <c r="J30" s="324"/>
      <c r="K30" s="229">
        <v>10</v>
      </c>
      <c r="L30" s="232"/>
      <c r="M30" s="232"/>
      <c r="N30" s="234"/>
      <c r="O30" s="231"/>
    </row>
    <row r="31" spans="1:16" s="228" customFormat="1" ht="22.8" x14ac:dyDescent="0.25">
      <c r="A31" s="229">
        <f t="shared" si="0"/>
        <v>11</v>
      </c>
      <c r="B31" s="125"/>
      <c r="C31" s="125"/>
      <c r="D31" s="134"/>
      <c r="E31" s="231"/>
      <c r="F31" s="320"/>
      <c r="G31" s="326"/>
      <c r="H31" s="326"/>
      <c r="I31" s="325"/>
      <c r="J31" s="324"/>
      <c r="K31" s="229">
        <v>11</v>
      </c>
      <c r="L31" s="232"/>
      <c r="M31" s="232"/>
      <c r="N31" s="234"/>
      <c r="O31" s="231"/>
    </row>
    <row r="32" spans="1:16" s="228" customFormat="1" ht="22.8" x14ac:dyDescent="0.25">
      <c r="A32" s="229">
        <f t="shared" si="0"/>
        <v>12</v>
      </c>
      <c r="B32" s="125"/>
      <c r="C32" s="125"/>
      <c r="D32" s="134"/>
      <c r="E32" s="231"/>
      <c r="F32" s="320"/>
      <c r="G32" s="326"/>
      <c r="H32" s="326"/>
      <c r="I32" s="325"/>
      <c r="J32" s="324"/>
      <c r="K32" s="229">
        <v>12</v>
      </c>
      <c r="L32" s="232"/>
      <c r="M32" s="232"/>
      <c r="N32" s="234"/>
      <c r="O32" s="231"/>
    </row>
    <row r="33" spans="1:20" ht="15" x14ac:dyDescent="0.25">
      <c r="C33" s="50"/>
      <c r="D33" s="69">
        <f>SUM(D21:D32)</f>
        <v>4817.4999999999991</v>
      </c>
      <c r="F33" s="51"/>
      <c r="I33" s="69"/>
      <c r="N33" s="69">
        <f>SUM(N21:N32)</f>
        <v>4817.4999999999991</v>
      </c>
      <c r="P33" s="69">
        <f>SUM(D33:N33)</f>
        <v>9634.9999999999982</v>
      </c>
    </row>
    <row r="34" spans="1:20" s="336" customFormat="1" ht="12.75" customHeight="1" x14ac:dyDescent="0.25">
      <c r="C34" s="75"/>
      <c r="D34" s="74"/>
      <c r="I34" s="74"/>
      <c r="N34" s="74"/>
      <c r="P34" s="76"/>
      <c r="Q34" s="77"/>
      <c r="R34" s="77"/>
      <c r="S34" s="77"/>
      <c r="T34" s="77"/>
    </row>
    <row r="35" spans="1:20" s="336" customFormat="1" ht="12.75" customHeight="1" x14ac:dyDescent="0.25">
      <c r="A35" s="383" t="s">
        <v>15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78"/>
      <c r="Q35" s="77"/>
      <c r="R35" s="77"/>
    </row>
    <row r="36" spans="1:20" s="336" customFormat="1" ht="12.75" customHeight="1" x14ac:dyDescent="0.25">
      <c r="A36" s="386" t="s">
        <v>81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78"/>
      <c r="Q36" s="77"/>
    </row>
    <row r="37" spans="1:20" s="336" customFormat="1" ht="12.75" customHeight="1" x14ac:dyDescent="0.25">
      <c r="A37" s="386" t="s">
        <v>84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78"/>
      <c r="Q37" s="77"/>
    </row>
    <row r="38" spans="1:20" s="336" customFormat="1" ht="12.75" customHeight="1" x14ac:dyDescent="0.25">
      <c r="A38" s="385" t="s">
        <v>52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78"/>
      <c r="Q38" s="77"/>
    </row>
    <row r="39" spans="1:20" s="336" customFormat="1" ht="12.75" customHeight="1" x14ac:dyDescent="0.25">
      <c r="A39" s="383" t="s">
        <v>83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78"/>
      <c r="Q39" s="77"/>
    </row>
    <row r="40" spans="1:20" ht="22.8" x14ac:dyDescent="0.4">
      <c r="A40" s="79"/>
      <c r="B40" s="80"/>
      <c r="Q40" s="68"/>
    </row>
    <row r="41" spans="1:20" ht="22.8" x14ac:dyDescent="0.4">
      <c r="A41" s="79"/>
      <c r="B41" s="80"/>
      <c r="Q41" s="68"/>
    </row>
    <row r="42" spans="1:20" ht="22.8" x14ac:dyDescent="0.4">
      <c r="A42" s="80"/>
      <c r="B42" s="80"/>
      <c r="Q42" s="68"/>
    </row>
    <row r="43" spans="1:20" s="342" customFormat="1" ht="13.8" x14ac:dyDescent="0.25">
      <c r="A43" s="343">
        <v>1</v>
      </c>
      <c r="B43" s="340">
        <f>E14*0.6</f>
        <v>2890.5</v>
      </c>
      <c r="C43" s="344">
        <v>1</v>
      </c>
      <c r="D43" s="340">
        <f>E14*0.4</f>
        <v>1927</v>
      </c>
      <c r="E43" s="342">
        <v>1</v>
      </c>
      <c r="F43" s="340">
        <f>E14*0.29</f>
        <v>1397.0749999999998</v>
      </c>
      <c r="G43" s="342">
        <v>1</v>
      </c>
      <c r="H43" s="340">
        <f>E14*0.23</f>
        <v>1108.0250000000001</v>
      </c>
      <c r="P43" s="341"/>
    </row>
    <row r="44" spans="1:20" s="342" customFormat="1" ht="13.8" x14ac:dyDescent="0.25">
      <c r="A44" s="342">
        <v>2</v>
      </c>
      <c r="B44" s="340">
        <f>E14*0.4</f>
        <v>1927</v>
      </c>
      <c r="C44" s="344">
        <v>2</v>
      </c>
      <c r="D44" s="340">
        <f>E14*0.3</f>
        <v>1445.25</v>
      </c>
      <c r="E44" s="342">
        <v>2</v>
      </c>
      <c r="F44" s="340">
        <f>E14*0.24</f>
        <v>1156.2</v>
      </c>
      <c r="G44" s="342">
        <v>2</v>
      </c>
      <c r="H44" s="340">
        <f>E14*0.2</f>
        <v>963.5</v>
      </c>
      <c r="P44" s="341"/>
    </row>
    <row r="45" spans="1:20" s="342" customFormat="1" ht="13.8" x14ac:dyDescent="0.25">
      <c r="C45" s="344">
        <v>3</v>
      </c>
      <c r="D45" s="340">
        <f>E14*0.2</f>
        <v>963.5</v>
      </c>
      <c r="E45" s="342">
        <v>3</v>
      </c>
      <c r="F45" s="340">
        <f>E14*0.19</f>
        <v>915.32500000000005</v>
      </c>
      <c r="G45" s="342">
        <v>3</v>
      </c>
      <c r="H45" s="340">
        <f>E14*0.17</f>
        <v>818.97500000000002</v>
      </c>
      <c r="P45" s="341"/>
    </row>
    <row r="46" spans="1:20" s="342" customFormat="1" ht="13.8" x14ac:dyDescent="0.25">
      <c r="B46" s="340">
        <f>SUM(B43:B44)</f>
        <v>4817.5</v>
      </c>
      <c r="C46" s="344">
        <v>4</v>
      </c>
      <c r="D46" s="340">
        <f>E14*0.1</f>
        <v>481.75</v>
      </c>
      <c r="E46" s="342">
        <v>4</v>
      </c>
      <c r="F46" s="340">
        <f>E14*0.14</f>
        <v>674.45</v>
      </c>
      <c r="G46" s="342">
        <v>4</v>
      </c>
      <c r="H46" s="340">
        <f>E14*0.14</f>
        <v>674.45</v>
      </c>
      <c r="P46" s="341"/>
    </row>
    <row r="47" spans="1:20" s="342" customFormat="1" ht="13.8" x14ac:dyDescent="0.25">
      <c r="C47" s="344"/>
      <c r="E47" s="342">
        <v>5</v>
      </c>
      <c r="F47" s="340">
        <f>E14*0.09</f>
        <v>433.57499999999999</v>
      </c>
      <c r="G47" s="342">
        <v>5</v>
      </c>
      <c r="H47" s="340">
        <f>E14*0.11</f>
        <v>529.92499999999995</v>
      </c>
      <c r="P47" s="341"/>
    </row>
    <row r="48" spans="1:20" s="342" customFormat="1" ht="13.8" x14ac:dyDescent="0.25">
      <c r="C48" s="344"/>
      <c r="D48" s="340">
        <f>SUM(D43:D46)</f>
        <v>4817.5</v>
      </c>
      <c r="E48" s="342">
        <v>6</v>
      </c>
      <c r="F48" s="340">
        <f>E14*0.05</f>
        <v>240.875</v>
      </c>
      <c r="G48" s="342">
        <v>6</v>
      </c>
      <c r="H48" s="340">
        <f>E14*0.08</f>
        <v>385.40000000000003</v>
      </c>
      <c r="P48" s="341"/>
    </row>
    <row r="49" spans="3:16" s="342" customFormat="1" ht="13.8" x14ac:dyDescent="0.25">
      <c r="C49" s="344"/>
      <c r="G49" s="342">
        <v>7</v>
      </c>
      <c r="H49" s="340">
        <f>E14*0.05</f>
        <v>240.875</v>
      </c>
      <c r="P49" s="341"/>
    </row>
    <row r="50" spans="3:16" s="342" customFormat="1" ht="13.8" x14ac:dyDescent="0.25">
      <c r="C50" s="344"/>
      <c r="F50" s="340">
        <f>SUM(F43:F48)</f>
        <v>4817.4999999999991</v>
      </c>
      <c r="G50" s="342">
        <v>8</v>
      </c>
      <c r="H50" s="340">
        <f>E14*0.02</f>
        <v>96.350000000000009</v>
      </c>
      <c r="P50" s="341"/>
    </row>
    <row r="51" spans="3:16" s="342" customFormat="1" ht="13.8" x14ac:dyDescent="0.25">
      <c r="C51" s="344"/>
      <c r="P51" s="341"/>
    </row>
    <row r="52" spans="3:16" s="342" customFormat="1" ht="13.8" x14ac:dyDescent="0.25">
      <c r="C52" s="344"/>
      <c r="H52" s="340">
        <f>SUM(H43:H50)</f>
        <v>4817.5</v>
      </c>
      <c r="P52" s="341"/>
    </row>
    <row r="53" spans="3:16" s="342" customFormat="1" ht="13.8" x14ac:dyDescent="0.25">
      <c r="C53" s="344"/>
      <c r="P53" s="341"/>
    </row>
    <row r="54" spans="3:16" s="342" customFormat="1" ht="13.8" x14ac:dyDescent="0.25">
      <c r="C54" s="344"/>
      <c r="P54" s="341"/>
    </row>
    <row r="55" spans="3:16" s="342" customFormat="1" ht="13.8" x14ac:dyDescent="0.25">
      <c r="C55" s="344"/>
      <c r="P55" s="341"/>
    </row>
    <row r="56" spans="3:16" s="342" customFormat="1" ht="13.8" x14ac:dyDescent="0.25">
      <c r="C56" s="344"/>
      <c r="P56" s="341"/>
    </row>
    <row r="57" spans="3:16" s="342" customFormat="1" ht="13.8" x14ac:dyDescent="0.25">
      <c r="C57" s="344"/>
      <c r="P57" s="341"/>
    </row>
  </sheetData>
  <mergeCells count="16">
    <mergeCell ref="A36:O36"/>
    <mergeCell ref="A37:O37"/>
    <mergeCell ref="A38:O38"/>
    <mergeCell ref="A39:O39"/>
    <mergeCell ref="A6:B6"/>
    <mergeCell ref="A8:B8"/>
    <mergeCell ref="A10:B10"/>
    <mergeCell ref="A12:B12"/>
    <mergeCell ref="A14:B14"/>
    <mergeCell ref="A35:O35"/>
    <mergeCell ref="A5:B5"/>
    <mergeCell ref="A1:B1"/>
    <mergeCell ref="C1:H1"/>
    <mergeCell ref="M1:O1"/>
    <mergeCell ref="A3:B3"/>
    <mergeCell ref="I3:K3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7"/>
  <sheetViews>
    <sheetView view="pageBreakPreview" zoomScaleNormal="100" zoomScaleSheetLayoutView="100" workbookViewId="0">
      <selection activeCell="D26" sqref="D26"/>
    </sheetView>
  </sheetViews>
  <sheetFormatPr defaultColWidth="9.109375" defaultRowHeight="13.2" x14ac:dyDescent="0.25"/>
  <cols>
    <col min="1" max="1" width="6" style="50" customWidth="1"/>
    <col min="2" max="2" width="35.6640625" style="50" customWidth="1"/>
    <col min="3" max="3" width="9.33203125" style="50" customWidth="1"/>
    <col min="4" max="4" width="12" style="50" bestFit="1" customWidth="1"/>
    <col min="5" max="5" width="9.5546875" style="50" customWidth="1"/>
    <col min="6" max="6" width="6" style="50" customWidth="1"/>
    <col min="7" max="7" width="23.6640625" style="50" customWidth="1"/>
    <col min="8" max="8" width="9.33203125" style="50" customWidth="1"/>
    <col min="9" max="9" width="12" style="50" bestFit="1" customWidth="1"/>
    <col min="10" max="10" width="9.5546875" style="50" customWidth="1"/>
    <col min="11" max="11" width="6" style="50" customWidth="1"/>
    <col min="12" max="12" width="23.6640625" style="50" customWidth="1"/>
    <col min="13" max="13" width="9.33203125" style="50" customWidth="1"/>
    <col min="14" max="14" width="12" style="50" bestFit="1" customWidth="1"/>
    <col min="15" max="15" width="9.5546875" style="50" customWidth="1"/>
    <col min="16" max="16" width="13.109375" style="50" bestFit="1" customWidth="1"/>
    <col min="17" max="16384" width="9.109375" style="50"/>
  </cols>
  <sheetData>
    <row r="1" spans="1:15" s="87" customFormat="1" ht="22.8" x14ac:dyDescent="0.4">
      <c r="A1" s="380" t="s">
        <v>80</v>
      </c>
      <c r="B1" s="380"/>
      <c r="C1" s="381" t="s">
        <v>134</v>
      </c>
      <c r="D1" s="381"/>
      <c r="E1" s="381"/>
      <c r="F1" s="381"/>
      <c r="G1" s="381"/>
      <c r="H1" s="381"/>
      <c r="K1" s="126"/>
      <c r="L1" s="222" t="s">
        <v>114</v>
      </c>
      <c r="M1" s="382">
        <v>44798</v>
      </c>
      <c r="N1" s="382"/>
      <c r="O1" s="382"/>
    </row>
    <row r="2" spans="1:15" ht="13.8" x14ac:dyDescent="0.3">
      <c r="K2" s="127"/>
      <c r="L2" s="128"/>
      <c r="M2" s="149"/>
      <c r="N2" s="128"/>
      <c r="O2" s="127"/>
    </row>
    <row r="3" spans="1:15" ht="24.6" x14ac:dyDescent="0.4">
      <c r="A3" s="379" t="s">
        <v>0</v>
      </c>
      <c r="B3" s="377"/>
      <c r="C3" s="55" t="s">
        <v>21</v>
      </c>
      <c r="D3" s="56"/>
      <c r="E3" s="56"/>
      <c r="F3" s="56"/>
      <c r="G3" s="56"/>
      <c r="H3" s="51"/>
      <c r="I3" s="51"/>
      <c r="J3" s="51"/>
      <c r="K3" s="127"/>
      <c r="L3" s="128"/>
      <c r="M3" s="149"/>
      <c r="N3" s="128"/>
      <c r="O3" s="129"/>
    </row>
    <row r="4" spans="1:15" ht="16.2" thickBot="1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127"/>
      <c r="L4" s="128"/>
      <c r="M4" s="149"/>
      <c r="N4" s="128"/>
      <c r="O4" s="129"/>
    </row>
    <row r="5" spans="1:15" ht="16.2" thickBot="1" x14ac:dyDescent="0.35">
      <c r="A5" s="377" t="s">
        <v>1</v>
      </c>
      <c r="B5" s="378"/>
      <c r="C5" s="57">
        <v>51</v>
      </c>
      <c r="D5" s="51"/>
      <c r="E5" s="51"/>
      <c r="F5" s="51"/>
      <c r="G5" s="51"/>
      <c r="H5" s="51"/>
      <c r="I5" s="51"/>
      <c r="J5" s="51"/>
      <c r="K5" s="130"/>
      <c r="L5" s="128"/>
      <c r="M5" s="149"/>
      <c r="N5" s="128"/>
      <c r="O5" s="129"/>
    </row>
    <row r="6" spans="1:15" ht="16.2" thickBot="1" x14ac:dyDescent="0.35">
      <c r="A6" s="377" t="s">
        <v>2</v>
      </c>
      <c r="B6" s="377"/>
      <c r="C6" s="58">
        <v>75</v>
      </c>
      <c r="D6" s="52" t="s">
        <v>3</v>
      </c>
      <c r="E6" s="384">
        <f>SUM(C5*C6)</f>
        <v>3825</v>
      </c>
      <c r="F6" s="376"/>
      <c r="G6" s="51"/>
      <c r="H6" s="51"/>
      <c r="I6" s="51"/>
      <c r="J6" s="51"/>
      <c r="K6" s="130"/>
      <c r="L6" s="128"/>
      <c r="M6" s="149"/>
      <c r="N6" s="128"/>
      <c r="O6" s="129"/>
    </row>
    <row r="7" spans="1:15" ht="16.2" thickBot="1" x14ac:dyDescent="0.35">
      <c r="A7" s="59"/>
      <c r="B7" s="59"/>
      <c r="C7" s="60"/>
      <c r="D7" s="52"/>
      <c r="E7" s="61"/>
      <c r="F7" s="62"/>
      <c r="G7" s="51"/>
      <c r="H7" s="51"/>
      <c r="I7" s="51"/>
      <c r="J7" s="51"/>
      <c r="K7" s="130"/>
      <c r="L7" s="128"/>
      <c r="M7" s="149"/>
      <c r="N7" s="128"/>
      <c r="O7" s="129"/>
    </row>
    <row r="8" spans="1:15" ht="16.2" thickBot="1" x14ac:dyDescent="0.35">
      <c r="A8" s="377" t="s">
        <v>4</v>
      </c>
      <c r="B8" s="378"/>
      <c r="C8" s="63"/>
      <c r="D8" s="51"/>
      <c r="E8" s="375">
        <v>1000</v>
      </c>
      <c r="F8" s="376"/>
      <c r="G8" s="51"/>
      <c r="H8" s="51"/>
      <c r="I8" s="51"/>
      <c r="J8" s="51"/>
      <c r="K8" s="130"/>
      <c r="L8" s="132"/>
      <c r="M8" s="149"/>
      <c r="N8" s="128"/>
      <c r="O8" s="129"/>
    </row>
    <row r="9" spans="1:15" ht="16.2" thickBot="1" x14ac:dyDescent="0.35">
      <c r="A9" s="59"/>
      <c r="B9" s="51"/>
      <c r="C9" s="51"/>
      <c r="D9" s="51"/>
      <c r="E9" s="51"/>
      <c r="F9" s="51"/>
      <c r="G9" s="51"/>
      <c r="H9" s="51"/>
      <c r="I9" s="51"/>
      <c r="J9" s="51"/>
      <c r="K9" s="130"/>
      <c r="L9" s="128"/>
      <c r="M9" s="149"/>
      <c r="N9" s="128"/>
      <c r="O9" s="129"/>
    </row>
    <row r="10" spans="1:15" ht="16.2" thickBot="1" x14ac:dyDescent="0.35">
      <c r="A10" s="377" t="s">
        <v>5</v>
      </c>
      <c r="B10" s="378"/>
      <c r="C10" s="51"/>
      <c r="D10" s="51"/>
      <c r="E10" s="375">
        <f>E6+E8</f>
        <v>4825</v>
      </c>
      <c r="F10" s="376"/>
      <c r="G10" s="51"/>
      <c r="H10" s="51"/>
      <c r="I10" s="51"/>
      <c r="J10" s="51"/>
      <c r="K10" s="130"/>
      <c r="L10" s="128"/>
      <c r="M10" s="131"/>
      <c r="N10" s="128"/>
      <c r="O10" s="129"/>
    </row>
    <row r="11" spans="1:15" ht="16.2" thickBot="1" x14ac:dyDescent="0.35">
      <c r="A11" s="59"/>
      <c r="B11" s="51"/>
      <c r="C11" s="51"/>
      <c r="D11" s="51"/>
      <c r="E11" s="51"/>
      <c r="F11" s="51"/>
      <c r="G11" s="51"/>
      <c r="H11" s="51"/>
      <c r="I11" s="51"/>
      <c r="J11" s="51"/>
      <c r="K11" s="130"/>
      <c r="L11" s="128"/>
      <c r="M11" s="131"/>
      <c r="N11" s="130"/>
      <c r="O11" s="129"/>
    </row>
    <row r="12" spans="1:15" ht="16.2" thickBot="1" x14ac:dyDescent="0.35">
      <c r="A12" s="377" t="s">
        <v>6</v>
      </c>
      <c r="B12" s="378"/>
      <c r="C12" s="63">
        <v>0.06</v>
      </c>
      <c r="D12" s="51"/>
      <c r="E12" s="384">
        <f>E10*0.06</f>
        <v>289.5</v>
      </c>
      <c r="F12" s="387"/>
      <c r="G12" s="51"/>
      <c r="H12" s="51"/>
      <c r="I12" s="51"/>
      <c r="J12" s="51"/>
      <c r="K12" s="130"/>
      <c r="L12" s="128"/>
      <c r="M12" s="131"/>
      <c r="N12" s="130"/>
      <c r="O12" s="129"/>
    </row>
    <row r="13" spans="1:15" ht="16.2" thickBot="1" x14ac:dyDescent="0.35">
      <c r="A13" s="59"/>
      <c r="B13" s="51"/>
      <c r="C13" s="51"/>
      <c r="D13" s="51"/>
      <c r="E13" s="65"/>
      <c r="F13" s="65"/>
      <c r="G13" s="51"/>
      <c r="H13" s="51"/>
      <c r="I13" s="51"/>
      <c r="J13" s="51"/>
      <c r="K13" s="130"/>
      <c r="L13" s="128"/>
      <c r="M13" s="131"/>
      <c r="N13" s="130"/>
      <c r="O13" s="129"/>
    </row>
    <row r="14" spans="1:15" ht="16.2" thickBot="1" x14ac:dyDescent="0.35">
      <c r="A14" s="377" t="s">
        <v>7</v>
      </c>
      <c r="B14" s="378"/>
      <c r="C14" s="51"/>
      <c r="D14" s="51"/>
      <c r="E14" s="375">
        <f>E10-E12</f>
        <v>4535.5</v>
      </c>
      <c r="F14" s="376"/>
      <c r="G14" s="51"/>
      <c r="H14" s="51"/>
      <c r="I14" s="51"/>
      <c r="J14" s="51"/>
      <c r="K14" s="130"/>
      <c r="L14" s="128"/>
      <c r="M14" s="128"/>
      <c r="N14" s="127"/>
      <c r="O14" s="129"/>
    </row>
    <row r="15" spans="1:15" ht="15.6" x14ac:dyDescent="0.3">
      <c r="A15" s="59"/>
      <c r="B15" s="51"/>
      <c r="C15" s="51"/>
      <c r="D15" s="51"/>
      <c r="E15" s="51"/>
      <c r="F15" s="51"/>
      <c r="G15" s="51"/>
      <c r="H15" s="51"/>
      <c r="I15" s="51"/>
      <c r="J15" s="51"/>
      <c r="K15" s="127"/>
      <c r="L15" s="128"/>
      <c r="M15" s="127"/>
      <c r="N15" s="127"/>
      <c r="O15" s="129"/>
    </row>
    <row r="16" spans="1:15" ht="15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1"/>
      <c r="K16" s="51"/>
      <c r="L16" s="51"/>
      <c r="M16" s="51"/>
      <c r="N16" s="51"/>
      <c r="O16" s="51"/>
    </row>
    <row r="17" spans="1:16" ht="15" x14ac:dyDescent="0.25">
      <c r="A17" s="66" t="s">
        <v>47</v>
      </c>
      <c r="B17" s="51"/>
      <c r="C17" s="51"/>
      <c r="D17" s="51"/>
      <c r="E17" s="51"/>
      <c r="F17" s="66" t="s">
        <v>8</v>
      </c>
      <c r="G17" s="51"/>
      <c r="H17" s="51"/>
      <c r="I17" s="51"/>
      <c r="J17" s="51"/>
      <c r="K17" s="66" t="s">
        <v>9</v>
      </c>
      <c r="L17" s="51"/>
      <c r="M17" s="51"/>
      <c r="N17" s="51"/>
      <c r="O17" s="51"/>
    </row>
    <row r="18" spans="1:16" s="67" customFormat="1" ht="17.399999999999999" x14ac:dyDescent="0.3">
      <c r="B18" s="67">
        <f>E14</f>
        <v>4535.5</v>
      </c>
      <c r="G18" s="67">
        <v>0</v>
      </c>
      <c r="L18" s="67">
        <v>0</v>
      </c>
      <c r="P18" s="67">
        <f>SUM(A18:M18)</f>
        <v>4535.5</v>
      </c>
    </row>
    <row r="19" spans="1:16" ht="1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6" s="93" customFormat="1" ht="30" x14ac:dyDescent="0.25">
      <c r="A20" s="53" t="s">
        <v>10</v>
      </c>
      <c r="B20" s="53" t="s">
        <v>11</v>
      </c>
      <c r="C20" s="53" t="s">
        <v>12</v>
      </c>
      <c r="D20" s="54" t="s">
        <v>13</v>
      </c>
      <c r="E20" s="53" t="s">
        <v>14</v>
      </c>
      <c r="F20" s="53" t="s">
        <v>10</v>
      </c>
      <c r="G20" s="53" t="s">
        <v>11</v>
      </c>
      <c r="H20" s="53" t="s">
        <v>12</v>
      </c>
      <c r="I20" s="54" t="s">
        <v>13</v>
      </c>
      <c r="J20" s="53" t="s">
        <v>14</v>
      </c>
      <c r="K20" s="53" t="s">
        <v>10</v>
      </c>
      <c r="L20" s="53" t="s">
        <v>11</v>
      </c>
      <c r="M20" s="53" t="s">
        <v>12</v>
      </c>
      <c r="N20" s="54" t="s">
        <v>13</v>
      </c>
      <c r="O20" s="53" t="s">
        <v>14</v>
      </c>
    </row>
    <row r="21" spans="1:16" s="228" customFormat="1" ht="22.8" x14ac:dyDescent="0.3">
      <c r="A21" s="235">
        <v>1</v>
      </c>
      <c r="B21" s="365" t="s">
        <v>140</v>
      </c>
      <c r="C21" s="366">
        <v>2.61</v>
      </c>
      <c r="D21" s="346">
        <f>B18*0.29</f>
        <v>1315.2949999999998</v>
      </c>
      <c r="E21" s="225"/>
      <c r="F21" s="223">
        <v>1</v>
      </c>
      <c r="G21" s="226"/>
      <c r="H21" s="226"/>
      <c r="I21" s="227"/>
      <c r="J21" s="225"/>
      <c r="K21" s="223">
        <v>1</v>
      </c>
      <c r="L21" s="226"/>
      <c r="M21" s="226"/>
      <c r="N21" s="227"/>
      <c r="O21" s="225"/>
    </row>
    <row r="22" spans="1:16" s="228" customFormat="1" ht="22.8" x14ac:dyDescent="0.3">
      <c r="A22" s="236">
        <f>A21+1</f>
        <v>2</v>
      </c>
      <c r="B22" s="365" t="s">
        <v>141</v>
      </c>
      <c r="C22" s="366">
        <v>2.72</v>
      </c>
      <c r="D22" s="346">
        <f>B18*0.24</f>
        <v>1088.52</v>
      </c>
      <c r="E22" s="231"/>
      <c r="F22" s="229">
        <v>2</v>
      </c>
      <c r="G22" s="232"/>
      <c r="H22" s="232"/>
      <c r="I22" s="233"/>
      <c r="J22" s="231"/>
      <c r="K22" s="229">
        <v>2</v>
      </c>
      <c r="L22" s="232"/>
      <c r="M22" s="232"/>
      <c r="N22" s="233"/>
      <c r="O22" s="231"/>
    </row>
    <row r="23" spans="1:16" s="228" customFormat="1" ht="22.8" x14ac:dyDescent="0.3">
      <c r="A23" s="236">
        <f t="shared" ref="A23:A32" si="0">A22+1</f>
        <v>3</v>
      </c>
      <c r="B23" s="365" t="s">
        <v>142</v>
      </c>
      <c r="C23" s="366">
        <v>2.84</v>
      </c>
      <c r="D23" s="346">
        <f>B18*0.19</f>
        <v>861.745</v>
      </c>
      <c r="E23" s="231"/>
      <c r="F23" s="229">
        <v>3</v>
      </c>
      <c r="G23" s="232"/>
      <c r="H23" s="232"/>
      <c r="I23" s="233"/>
      <c r="J23" s="231"/>
      <c r="K23" s="229">
        <v>3</v>
      </c>
      <c r="L23" s="232"/>
      <c r="M23" s="232"/>
      <c r="N23" s="233"/>
      <c r="O23" s="231"/>
    </row>
    <row r="24" spans="1:16" s="228" customFormat="1" ht="22.8" x14ac:dyDescent="0.3">
      <c r="A24" s="236">
        <f t="shared" si="0"/>
        <v>4</v>
      </c>
      <c r="B24" s="365" t="s">
        <v>143</v>
      </c>
      <c r="C24" s="366">
        <v>2.87</v>
      </c>
      <c r="D24" s="346">
        <f>B18*0.14</f>
        <v>634.97</v>
      </c>
      <c r="E24" s="231"/>
      <c r="F24" s="229">
        <v>4</v>
      </c>
      <c r="G24" s="232"/>
      <c r="H24" s="232"/>
      <c r="I24" s="233"/>
      <c r="J24" s="231"/>
      <c r="K24" s="229">
        <v>4</v>
      </c>
      <c r="L24" s="232"/>
      <c r="M24" s="232"/>
      <c r="N24" s="233"/>
      <c r="O24" s="231"/>
    </row>
    <row r="25" spans="1:16" s="228" customFormat="1" ht="22.8" x14ac:dyDescent="0.3">
      <c r="A25" s="236">
        <f t="shared" si="0"/>
        <v>5</v>
      </c>
      <c r="B25" s="365" t="s">
        <v>144</v>
      </c>
      <c r="C25" s="366">
        <v>3.01</v>
      </c>
      <c r="D25" s="255">
        <f>B18*0.09</f>
        <v>408.19499999999999</v>
      </c>
      <c r="E25" s="231"/>
      <c r="F25" s="229">
        <v>5</v>
      </c>
      <c r="G25" s="232"/>
      <c r="H25" s="232"/>
      <c r="I25" s="234"/>
      <c r="J25" s="231"/>
      <c r="K25" s="229">
        <v>5</v>
      </c>
      <c r="L25" s="232"/>
      <c r="M25" s="232"/>
      <c r="N25" s="234"/>
      <c r="O25" s="231"/>
    </row>
    <row r="26" spans="1:16" s="228" customFormat="1" ht="22.8" x14ac:dyDescent="0.3">
      <c r="A26" s="236">
        <f t="shared" si="0"/>
        <v>6</v>
      </c>
      <c r="B26" s="365" t="s">
        <v>145</v>
      </c>
      <c r="C26" s="366">
        <v>3.15</v>
      </c>
      <c r="D26" s="255">
        <f>B18*0.05</f>
        <v>226.77500000000001</v>
      </c>
      <c r="E26" s="231"/>
      <c r="F26" s="229">
        <v>6</v>
      </c>
      <c r="G26" s="232"/>
      <c r="H26" s="232"/>
      <c r="I26" s="234"/>
      <c r="J26" s="231"/>
      <c r="K26" s="229">
        <v>6</v>
      </c>
      <c r="L26" s="232"/>
      <c r="M26" s="232"/>
      <c r="N26" s="234"/>
      <c r="O26" s="231"/>
    </row>
    <row r="27" spans="1:16" s="228" customFormat="1" ht="22.8" x14ac:dyDescent="0.25">
      <c r="A27" s="236">
        <f t="shared" si="0"/>
        <v>7</v>
      </c>
      <c r="B27" s="122"/>
      <c r="C27" s="124"/>
      <c r="D27" s="133"/>
      <c r="E27" s="231"/>
      <c r="F27" s="229">
        <v>7</v>
      </c>
      <c r="G27" s="232"/>
      <c r="H27" s="232"/>
      <c r="I27" s="234"/>
      <c r="J27" s="231"/>
      <c r="K27" s="229">
        <v>7</v>
      </c>
      <c r="L27" s="232"/>
      <c r="M27" s="232"/>
      <c r="N27" s="234"/>
      <c r="O27" s="231"/>
    </row>
    <row r="28" spans="1:16" s="228" customFormat="1" ht="22.8" x14ac:dyDescent="0.25">
      <c r="A28" s="236">
        <f t="shared" si="0"/>
        <v>8</v>
      </c>
      <c r="B28" s="122"/>
      <c r="C28" s="124"/>
      <c r="D28" s="133"/>
      <c r="E28" s="231"/>
      <c r="F28" s="229">
        <v>8</v>
      </c>
      <c r="G28" s="232"/>
      <c r="H28" s="232"/>
      <c r="I28" s="234"/>
      <c r="J28" s="231"/>
      <c r="K28" s="229">
        <v>8</v>
      </c>
      <c r="L28" s="232"/>
      <c r="M28" s="232"/>
      <c r="N28" s="234"/>
      <c r="O28" s="231"/>
    </row>
    <row r="29" spans="1:16" s="228" customFormat="1" ht="22.8" x14ac:dyDescent="0.25">
      <c r="A29" s="236">
        <f t="shared" si="0"/>
        <v>9</v>
      </c>
      <c r="B29" s="122"/>
      <c r="C29" s="124"/>
      <c r="D29" s="133"/>
      <c r="E29" s="231"/>
      <c r="F29" s="229">
        <v>9</v>
      </c>
      <c r="G29" s="232"/>
      <c r="H29" s="232"/>
      <c r="I29" s="234"/>
      <c r="J29" s="231"/>
      <c r="K29" s="229">
        <v>9</v>
      </c>
      <c r="L29" s="232"/>
      <c r="M29" s="232"/>
      <c r="N29" s="234"/>
      <c r="O29" s="231"/>
    </row>
    <row r="30" spans="1:16" s="228" customFormat="1" ht="22.8" x14ac:dyDescent="0.25">
      <c r="A30" s="236">
        <f t="shared" si="0"/>
        <v>10</v>
      </c>
      <c r="B30" s="122"/>
      <c r="C30" s="124"/>
      <c r="D30" s="252"/>
      <c r="E30" s="231"/>
      <c r="F30" s="229">
        <v>10</v>
      </c>
      <c r="G30" s="232"/>
      <c r="H30" s="232"/>
      <c r="I30" s="234"/>
      <c r="J30" s="231"/>
      <c r="K30" s="229">
        <v>10</v>
      </c>
      <c r="L30" s="232"/>
      <c r="M30" s="232"/>
      <c r="N30" s="234"/>
      <c r="O30" s="231"/>
    </row>
    <row r="31" spans="1:16" s="228" customFormat="1" ht="22.8" x14ac:dyDescent="0.25">
      <c r="A31" s="236">
        <f t="shared" si="0"/>
        <v>11</v>
      </c>
      <c r="B31" s="125"/>
      <c r="C31" s="125"/>
      <c r="D31" s="134"/>
      <c r="E31" s="231"/>
      <c r="F31" s="229">
        <v>11</v>
      </c>
      <c r="G31" s="232"/>
      <c r="H31" s="232"/>
      <c r="I31" s="234"/>
      <c r="J31" s="231"/>
      <c r="K31" s="229">
        <v>11</v>
      </c>
      <c r="L31" s="232"/>
      <c r="M31" s="232"/>
      <c r="N31" s="234"/>
      <c r="O31" s="231"/>
    </row>
    <row r="32" spans="1:16" s="228" customFormat="1" ht="22.8" x14ac:dyDescent="0.25">
      <c r="A32" s="236">
        <f t="shared" si="0"/>
        <v>12</v>
      </c>
      <c r="B32" s="125"/>
      <c r="C32" s="125"/>
      <c r="D32" s="134"/>
      <c r="E32" s="231"/>
      <c r="F32" s="229">
        <v>12</v>
      </c>
      <c r="G32" s="232"/>
      <c r="H32" s="232"/>
      <c r="I32" s="234"/>
      <c r="J32" s="231"/>
      <c r="K32" s="229">
        <v>12</v>
      </c>
      <c r="L32" s="232"/>
      <c r="M32" s="232"/>
      <c r="N32" s="234"/>
      <c r="O32" s="231"/>
    </row>
    <row r="33" spans="1:15" ht="15" x14ac:dyDescent="0.25">
      <c r="D33" s="69">
        <f>SUM(D21:D32)</f>
        <v>4535.4999999999991</v>
      </c>
      <c r="F33" s="51"/>
      <c r="I33" s="69">
        <f>SUM(I21:I32)</f>
        <v>0</v>
      </c>
      <c r="N33" s="69">
        <f>SUM(N21:N32)</f>
        <v>0</v>
      </c>
    </row>
    <row r="34" spans="1:15" ht="12.75" customHeight="1" x14ac:dyDescent="0.25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</row>
    <row r="35" spans="1:15" ht="12.75" customHeight="1" x14ac:dyDescent="0.25">
      <c r="A35" s="383" t="s">
        <v>15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</row>
    <row r="36" spans="1:15" ht="12.75" customHeight="1" x14ac:dyDescent="0.25">
      <c r="A36" s="386" t="s">
        <v>81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</row>
    <row r="37" spans="1:15" ht="12.75" customHeight="1" x14ac:dyDescent="0.25">
      <c r="A37" s="386" t="s">
        <v>84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</row>
    <row r="38" spans="1:15" ht="12.75" customHeight="1" x14ac:dyDescent="0.25">
      <c r="A38" s="385" t="s">
        <v>52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</row>
    <row r="39" spans="1:15" ht="12.75" customHeight="1" x14ac:dyDescent="0.25">
      <c r="A39" s="383" t="s">
        <v>83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</row>
    <row r="43" spans="1:15" s="342" customFormat="1" ht="13.8" x14ac:dyDescent="0.25">
      <c r="A43" s="342">
        <v>1</v>
      </c>
      <c r="B43" s="340">
        <f>E14*0.6</f>
        <v>2721.2999999999997</v>
      </c>
      <c r="C43" s="342">
        <v>1</v>
      </c>
      <c r="D43" s="340">
        <f>E14*0.4</f>
        <v>1814.2</v>
      </c>
      <c r="E43" s="342">
        <v>1</v>
      </c>
      <c r="F43" s="340">
        <f>E14*0.29</f>
        <v>1315.2949999999998</v>
      </c>
      <c r="G43" s="342">
        <v>1</v>
      </c>
      <c r="H43" s="340">
        <f>E14*0.23</f>
        <v>1043.165</v>
      </c>
    </row>
    <row r="44" spans="1:15" s="342" customFormat="1" ht="13.8" x14ac:dyDescent="0.25">
      <c r="A44" s="342">
        <v>2</v>
      </c>
      <c r="B44" s="340">
        <f>E14*0.4</f>
        <v>1814.2</v>
      </c>
      <c r="C44" s="342">
        <v>2</v>
      </c>
      <c r="D44" s="340">
        <f>E14*0.3</f>
        <v>1360.6499999999999</v>
      </c>
      <c r="E44" s="342">
        <v>2</v>
      </c>
      <c r="F44" s="340">
        <f>E14*0.24</f>
        <v>1088.52</v>
      </c>
      <c r="G44" s="342">
        <v>2</v>
      </c>
      <c r="H44" s="340">
        <f>E14*0.2</f>
        <v>907.1</v>
      </c>
    </row>
    <row r="45" spans="1:15" s="342" customFormat="1" ht="13.8" x14ac:dyDescent="0.25">
      <c r="C45" s="342">
        <v>3</v>
      </c>
      <c r="D45" s="340">
        <f>E14*0.2</f>
        <v>907.1</v>
      </c>
      <c r="E45" s="342">
        <v>3</v>
      </c>
      <c r="F45" s="340">
        <f>E14*0.19</f>
        <v>861.745</v>
      </c>
      <c r="G45" s="342">
        <v>3</v>
      </c>
      <c r="H45" s="340">
        <f>E14*0.17</f>
        <v>771.03500000000008</v>
      </c>
    </row>
    <row r="46" spans="1:15" s="342" customFormat="1" ht="13.8" x14ac:dyDescent="0.25">
      <c r="B46" s="340">
        <f>SUM(B43:B44)</f>
        <v>4535.5</v>
      </c>
      <c r="C46" s="342">
        <v>4</v>
      </c>
      <c r="D46" s="340">
        <f>E14*0.1</f>
        <v>453.55</v>
      </c>
      <c r="E46" s="342">
        <v>4</v>
      </c>
      <c r="F46" s="340">
        <f>E14*0.14</f>
        <v>634.97</v>
      </c>
      <c r="G46" s="342">
        <v>4</v>
      </c>
      <c r="H46" s="340">
        <f>E14*0.14</f>
        <v>634.97</v>
      </c>
    </row>
    <row r="47" spans="1:15" s="342" customFormat="1" ht="13.8" x14ac:dyDescent="0.25">
      <c r="E47" s="342">
        <v>5</v>
      </c>
      <c r="F47" s="340">
        <f>E14*0.09</f>
        <v>408.19499999999999</v>
      </c>
      <c r="G47" s="342">
        <v>5</v>
      </c>
      <c r="H47" s="340">
        <f>E14*0.11</f>
        <v>498.90500000000003</v>
      </c>
    </row>
    <row r="48" spans="1:15" s="342" customFormat="1" ht="13.8" x14ac:dyDescent="0.25">
      <c r="D48" s="340">
        <f>SUM(D43:D46)</f>
        <v>4535.5</v>
      </c>
      <c r="E48" s="342">
        <v>6</v>
      </c>
      <c r="F48" s="340">
        <f>E14*0.05</f>
        <v>226.77500000000001</v>
      </c>
      <c r="G48" s="342">
        <v>6</v>
      </c>
      <c r="H48" s="340">
        <f>E14*0.08</f>
        <v>362.84000000000003</v>
      </c>
    </row>
    <row r="49" spans="6:8" s="342" customFormat="1" ht="13.8" x14ac:dyDescent="0.25">
      <c r="G49" s="342">
        <v>7</v>
      </c>
      <c r="H49" s="340">
        <f>E14*0.05</f>
        <v>226.77500000000001</v>
      </c>
    </row>
    <row r="50" spans="6:8" s="342" customFormat="1" ht="13.8" x14ac:dyDescent="0.25">
      <c r="F50" s="340">
        <f>SUM(F43:F48)</f>
        <v>4535.4999999999991</v>
      </c>
      <c r="G50" s="342">
        <v>8</v>
      </c>
      <c r="H50" s="340">
        <f>E14*0.02</f>
        <v>90.710000000000008</v>
      </c>
    </row>
    <row r="51" spans="6:8" s="342" customFormat="1" ht="13.8" x14ac:dyDescent="0.25"/>
    <row r="52" spans="6:8" s="342" customFormat="1" ht="13.8" x14ac:dyDescent="0.25">
      <c r="H52" s="340">
        <f>SUM(H43:H50)</f>
        <v>4535.5</v>
      </c>
    </row>
    <row r="53" spans="6:8" s="342" customFormat="1" ht="13.8" x14ac:dyDescent="0.25"/>
    <row r="54" spans="6:8" s="342" customFormat="1" ht="13.8" x14ac:dyDescent="0.25"/>
    <row r="55" spans="6:8" s="342" customFormat="1" ht="13.8" x14ac:dyDescent="0.25"/>
    <row r="56" spans="6:8" s="342" customFormat="1" ht="13.8" x14ac:dyDescent="0.25"/>
    <row r="57" spans="6:8" s="342" customFormat="1" ht="13.8" x14ac:dyDescent="0.25"/>
  </sheetData>
  <mergeCells count="21">
    <mergeCell ref="A37:O37"/>
    <mergeCell ref="A38:O38"/>
    <mergeCell ref="M1:O1"/>
    <mergeCell ref="A1:B1"/>
    <mergeCell ref="C1:H1"/>
    <mergeCell ref="A39:O39"/>
    <mergeCell ref="A14:B14"/>
    <mergeCell ref="E14:F14"/>
    <mergeCell ref="A3:B3"/>
    <mergeCell ref="A5:B5"/>
    <mergeCell ref="A6:B6"/>
    <mergeCell ref="E6:F6"/>
    <mergeCell ref="A12:B12"/>
    <mergeCell ref="E12:F12"/>
    <mergeCell ref="A10:B10"/>
    <mergeCell ref="E10:F10"/>
    <mergeCell ref="A8:B8"/>
    <mergeCell ref="E8:F8"/>
    <mergeCell ref="A34:O34"/>
    <mergeCell ref="A35:O35"/>
    <mergeCell ref="A36:O36"/>
  </mergeCells>
  <phoneticPr fontId="0" type="noConversion"/>
  <printOptions horizontalCentered="1"/>
  <pageMargins left="0.12" right="0.12" top="0.25" bottom="0.25" header="0.5" footer="0.5"/>
  <pageSetup scale="72" orientation="landscape" r:id="rId1"/>
  <headerFooter scaleWithDoc="0"/>
  <colBreaks count="1" manualBreakCount="1">
    <brk id="15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7"/>
  <sheetViews>
    <sheetView view="pageBreakPreview" zoomScaleNormal="100" zoomScaleSheetLayoutView="100" workbookViewId="0">
      <selection activeCell="B31" sqref="B31"/>
    </sheetView>
  </sheetViews>
  <sheetFormatPr defaultColWidth="9.109375" defaultRowHeight="13.2" x14ac:dyDescent="0.25"/>
  <cols>
    <col min="1" max="1" width="6" style="50" customWidth="1"/>
    <col min="2" max="2" width="27" style="50" customWidth="1"/>
    <col min="3" max="3" width="9.33203125" style="50" customWidth="1"/>
    <col min="4" max="4" width="12" style="50" bestFit="1" customWidth="1"/>
    <col min="5" max="5" width="9.5546875" style="50" customWidth="1"/>
    <col min="6" max="6" width="6" style="50" customWidth="1"/>
    <col min="7" max="7" width="23.6640625" style="50" customWidth="1"/>
    <col min="8" max="8" width="9.33203125" style="50" customWidth="1"/>
    <col min="9" max="9" width="12" style="50" bestFit="1" customWidth="1"/>
    <col min="10" max="10" width="9.5546875" style="50" customWidth="1"/>
    <col min="11" max="11" width="6" style="50" customWidth="1"/>
    <col min="12" max="12" width="23.6640625" style="50" customWidth="1"/>
    <col min="13" max="13" width="9.33203125" style="50" customWidth="1"/>
    <col min="14" max="14" width="12" style="50" bestFit="1" customWidth="1"/>
    <col min="15" max="15" width="9.5546875" style="50" customWidth="1"/>
    <col min="16" max="16" width="13.109375" style="50" bestFit="1" customWidth="1"/>
    <col min="17" max="16384" width="9.109375" style="50"/>
  </cols>
  <sheetData>
    <row r="1" spans="1:15" s="87" customFormat="1" ht="22.8" x14ac:dyDescent="0.4">
      <c r="A1" s="380" t="s">
        <v>80</v>
      </c>
      <c r="B1" s="380"/>
      <c r="C1" s="381" t="s">
        <v>134</v>
      </c>
      <c r="D1" s="381"/>
      <c r="E1" s="381"/>
      <c r="F1" s="381"/>
      <c r="G1" s="381"/>
      <c r="H1" s="381"/>
      <c r="K1" s="126"/>
      <c r="L1" s="222" t="s">
        <v>114</v>
      </c>
      <c r="M1" s="382">
        <v>44798</v>
      </c>
      <c r="N1" s="382"/>
      <c r="O1" s="382"/>
    </row>
    <row r="2" spans="1:15" ht="13.8" x14ac:dyDescent="0.3">
      <c r="K2" s="127"/>
      <c r="L2" s="128"/>
      <c r="M2" s="149"/>
      <c r="N2" s="128"/>
      <c r="O2" s="127"/>
    </row>
    <row r="3" spans="1:15" ht="24.6" x14ac:dyDescent="0.4">
      <c r="A3" s="379" t="s">
        <v>0</v>
      </c>
      <c r="B3" s="377"/>
      <c r="C3" s="55" t="s">
        <v>152</v>
      </c>
      <c r="D3" s="56"/>
      <c r="E3" s="56"/>
      <c r="F3" s="56"/>
      <c r="G3" s="56"/>
      <c r="H3" s="51"/>
      <c r="I3" s="51"/>
      <c r="J3" s="51"/>
      <c r="K3" s="127"/>
      <c r="L3" s="128"/>
      <c r="M3" s="149"/>
      <c r="N3" s="128"/>
      <c r="O3" s="129"/>
    </row>
    <row r="4" spans="1:15" ht="16.2" thickBot="1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127"/>
      <c r="L4" s="128"/>
      <c r="M4" s="149"/>
      <c r="N4" s="128"/>
      <c r="O4" s="129"/>
    </row>
    <row r="5" spans="1:15" ht="16.2" thickBot="1" x14ac:dyDescent="0.35">
      <c r="A5" s="377" t="s">
        <v>1</v>
      </c>
      <c r="B5" s="378"/>
      <c r="C5" s="57">
        <v>9</v>
      </c>
      <c r="D5" s="51"/>
      <c r="E5" s="51"/>
      <c r="F5" s="51"/>
      <c r="G5" s="51"/>
      <c r="H5" s="51"/>
      <c r="I5" s="51"/>
      <c r="J5" s="51"/>
      <c r="K5" s="130"/>
      <c r="L5" s="128"/>
      <c r="M5" s="149"/>
      <c r="N5" s="128"/>
      <c r="O5" s="129"/>
    </row>
    <row r="6" spans="1:15" ht="16.2" thickBot="1" x14ac:dyDescent="0.35">
      <c r="A6" s="377" t="s">
        <v>2</v>
      </c>
      <c r="B6" s="377"/>
      <c r="C6" s="58">
        <v>50</v>
      </c>
      <c r="D6" s="52" t="s">
        <v>3</v>
      </c>
      <c r="E6" s="384">
        <f>SUM(C5*C6)</f>
        <v>450</v>
      </c>
      <c r="F6" s="376"/>
      <c r="G6" s="65"/>
      <c r="H6" s="51"/>
      <c r="I6" s="51"/>
      <c r="J6" s="51"/>
      <c r="K6" s="130"/>
      <c r="L6" s="128"/>
      <c r="M6" s="149"/>
      <c r="N6" s="128"/>
      <c r="O6" s="129"/>
    </row>
    <row r="7" spans="1:15" ht="16.2" thickBot="1" x14ac:dyDescent="0.35">
      <c r="A7" s="59"/>
      <c r="B7" s="59"/>
      <c r="C7" s="60"/>
      <c r="D7" s="52"/>
      <c r="E7" s="61"/>
      <c r="F7" s="62"/>
      <c r="G7" s="51"/>
      <c r="H7" s="51"/>
      <c r="I7" s="51"/>
      <c r="J7" s="51"/>
      <c r="K7" s="130"/>
      <c r="L7" s="128"/>
      <c r="M7" s="149"/>
      <c r="N7" s="128"/>
      <c r="O7" s="129"/>
    </row>
    <row r="8" spans="1:15" ht="16.2" thickBot="1" x14ac:dyDescent="0.35">
      <c r="A8" s="377" t="s">
        <v>4</v>
      </c>
      <c r="B8" s="378"/>
      <c r="C8" s="63"/>
      <c r="D8" s="51"/>
      <c r="E8" s="375">
        <v>1000</v>
      </c>
      <c r="F8" s="376"/>
      <c r="G8" s="51"/>
      <c r="H8" s="51"/>
      <c r="I8" s="51"/>
      <c r="J8" s="51"/>
      <c r="K8" s="130"/>
      <c r="L8" s="132"/>
      <c r="M8" s="149"/>
      <c r="N8" s="128"/>
      <c r="O8" s="129"/>
    </row>
    <row r="9" spans="1:15" ht="16.2" thickBot="1" x14ac:dyDescent="0.35">
      <c r="A9" s="59"/>
      <c r="B9" s="51"/>
      <c r="C9" s="51"/>
      <c r="D9" s="51"/>
      <c r="E9" s="51"/>
      <c r="F9" s="51"/>
      <c r="G9" s="51"/>
      <c r="H9" s="51"/>
      <c r="I9" s="51"/>
      <c r="J9" s="51"/>
      <c r="K9" s="130"/>
      <c r="L9" s="128"/>
      <c r="M9" s="149"/>
      <c r="N9" s="128"/>
      <c r="O9" s="129"/>
    </row>
    <row r="10" spans="1:15" ht="16.2" thickBot="1" x14ac:dyDescent="0.35">
      <c r="A10" s="377" t="s">
        <v>5</v>
      </c>
      <c r="B10" s="378"/>
      <c r="C10" s="51"/>
      <c r="D10" s="51"/>
      <c r="E10" s="375">
        <f>E6+E8</f>
        <v>1450</v>
      </c>
      <c r="F10" s="376"/>
      <c r="G10" s="51"/>
      <c r="H10" s="51"/>
      <c r="I10" s="51"/>
      <c r="J10" s="51"/>
      <c r="K10" s="130"/>
      <c r="L10" s="128"/>
      <c r="M10" s="131"/>
      <c r="N10" s="128"/>
      <c r="O10" s="129"/>
    </row>
    <row r="11" spans="1:15" ht="16.2" thickBot="1" x14ac:dyDescent="0.35">
      <c r="A11" s="59"/>
      <c r="B11" s="51"/>
      <c r="C11" s="51"/>
      <c r="D11" s="51"/>
      <c r="E11" s="51"/>
      <c r="F11" s="51"/>
      <c r="G11" s="51"/>
      <c r="H11" s="51"/>
      <c r="I11" s="51"/>
      <c r="J11" s="51"/>
      <c r="K11" s="130"/>
      <c r="L11" s="128"/>
      <c r="M11" s="131"/>
      <c r="N11" s="130"/>
      <c r="O11" s="129"/>
    </row>
    <row r="12" spans="1:15" ht="16.2" thickBot="1" x14ac:dyDescent="0.35">
      <c r="A12" s="377" t="s">
        <v>6</v>
      </c>
      <c r="B12" s="378"/>
      <c r="C12" s="63">
        <v>0.06</v>
      </c>
      <c r="D12" s="51"/>
      <c r="E12" s="384">
        <f>E10*0.06</f>
        <v>87</v>
      </c>
      <c r="F12" s="387"/>
      <c r="G12" s="51"/>
      <c r="H12" s="51"/>
      <c r="I12" s="51"/>
      <c r="J12" s="51"/>
      <c r="K12" s="130"/>
      <c r="L12" s="128"/>
      <c r="M12" s="131"/>
      <c r="N12" s="130"/>
      <c r="O12" s="129"/>
    </row>
    <row r="13" spans="1:15" ht="16.2" thickBot="1" x14ac:dyDescent="0.35">
      <c r="A13" s="59"/>
      <c r="B13" s="51"/>
      <c r="C13" s="51"/>
      <c r="D13" s="51"/>
      <c r="E13" s="65"/>
      <c r="F13" s="65"/>
      <c r="G13" s="51"/>
      <c r="H13" s="51"/>
      <c r="I13" s="51"/>
      <c r="J13" s="51"/>
      <c r="K13" s="130"/>
      <c r="L13" s="128"/>
      <c r="M13" s="131"/>
      <c r="N13" s="130"/>
      <c r="O13" s="129"/>
    </row>
    <row r="14" spans="1:15" ht="16.2" thickBot="1" x14ac:dyDescent="0.35">
      <c r="A14" s="377" t="s">
        <v>7</v>
      </c>
      <c r="B14" s="378"/>
      <c r="C14" s="51"/>
      <c r="D14" s="51"/>
      <c r="E14" s="375">
        <f>E10-E12</f>
        <v>1363</v>
      </c>
      <c r="F14" s="376"/>
      <c r="G14" s="51"/>
      <c r="H14" s="51"/>
      <c r="I14" s="51"/>
      <c r="J14" s="51"/>
      <c r="K14" s="130"/>
      <c r="L14" s="128"/>
      <c r="M14" s="128"/>
      <c r="N14" s="127"/>
      <c r="O14" s="129"/>
    </row>
    <row r="15" spans="1:15" ht="15.6" x14ac:dyDescent="0.3">
      <c r="A15" s="59"/>
      <c r="B15" s="51"/>
      <c r="C15" s="51"/>
      <c r="D15" s="51"/>
      <c r="E15" s="51"/>
      <c r="F15" s="51"/>
      <c r="G15" s="51"/>
      <c r="H15" s="51"/>
      <c r="I15" s="51"/>
      <c r="J15" s="51"/>
      <c r="K15" s="127"/>
      <c r="L15" s="128"/>
      <c r="M15" s="127"/>
      <c r="N15" s="127"/>
      <c r="O15" s="129"/>
    </row>
    <row r="16" spans="1:15" ht="15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1"/>
      <c r="K16" s="51"/>
      <c r="L16" s="51"/>
      <c r="M16" s="51"/>
      <c r="N16" s="51"/>
      <c r="O16" s="51"/>
    </row>
    <row r="17" spans="1:16" ht="15" x14ac:dyDescent="0.25">
      <c r="A17" s="66" t="s">
        <v>47</v>
      </c>
      <c r="B17" s="51"/>
      <c r="C17" s="51"/>
      <c r="D17" s="51"/>
      <c r="E17" s="51"/>
      <c r="F17" s="66" t="s">
        <v>8</v>
      </c>
      <c r="G17" s="51"/>
      <c r="H17" s="51"/>
      <c r="I17" s="51"/>
      <c r="J17" s="51"/>
      <c r="K17" s="66" t="s">
        <v>9</v>
      </c>
      <c r="L17" s="51"/>
      <c r="M17" s="51"/>
      <c r="N17" s="51"/>
      <c r="O17" s="51"/>
    </row>
    <row r="18" spans="1:16" s="67" customFormat="1" ht="17.399999999999999" x14ac:dyDescent="0.3">
      <c r="B18" s="67">
        <f>E14</f>
        <v>1363</v>
      </c>
      <c r="G18" s="67">
        <v>0</v>
      </c>
      <c r="L18" s="67">
        <v>0</v>
      </c>
      <c r="P18" s="67">
        <f>SUM(A18:M18)</f>
        <v>1363</v>
      </c>
    </row>
    <row r="19" spans="1:16" ht="1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6" s="93" customFormat="1" ht="30" x14ac:dyDescent="0.25">
      <c r="A20" s="53" t="s">
        <v>10</v>
      </c>
      <c r="B20" s="53" t="s">
        <v>11</v>
      </c>
      <c r="C20" s="53" t="s">
        <v>53</v>
      </c>
      <c r="D20" s="54" t="s">
        <v>13</v>
      </c>
      <c r="E20" s="53" t="s">
        <v>14</v>
      </c>
      <c r="F20" s="53" t="s">
        <v>10</v>
      </c>
      <c r="G20" s="53" t="s">
        <v>11</v>
      </c>
      <c r="H20" s="53" t="s">
        <v>12</v>
      </c>
      <c r="I20" s="54" t="s">
        <v>13</v>
      </c>
      <c r="J20" s="53" t="s">
        <v>14</v>
      </c>
      <c r="K20" s="53" t="s">
        <v>10</v>
      </c>
      <c r="L20" s="53" t="s">
        <v>11</v>
      </c>
      <c r="M20" s="53" t="s">
        <v>12</v>
      </c>
      <c r="N20" s="54" t="s">
        <v>13</v>
      </c>
      <c r="O20" s="53" t="s">
        <v>14</v>
      </c>
    </row>
    <row r="21" spans="1:16" s="228" customFormat="1" ht="22.8" x14ac:dyDescent="0.3">
      <c r="A21" s="223" t="s">
        <v>155</v>
      </c>
      <c r="B21" s="364" t="s">
        <v>153</v>
      </c>
      <c r="C21" s="361">
        <v>65</v>
      </c>
      <c r="D21" s="362">
        <v>477.05</v>
      </c>
      <c r="E21" s="225"/>
      <c r="F21" s="223">
        <v>1</v>
      </c>
      <c r="G21" s="226"/>
      <c r="H21" s="226"/>
      <c r="I21" s="227"/>
      <c r="J21" s="225"/>
      <c r="K21" s="223">
        <v>1</v>
      </c>
      <c r="L21" s="226"/>
      <c r="M21" s="226"/>
      <c r="N21" s="227"/>
      <c r="O21" s="225"/>
    </row>
    <row r="22" spans="1:16" s="228" customFormat="1" ht="22.8" x14ac:dyDescent="0.3">
      <c r="A22" s="121" t="s">
        <v>155</v>
      </c>
      <c r="B22" s="364" t="s">
        <v>154</v>
      </c>
      <c r="C22" s="361">
        <v>65</v>
      </c>
      <c r="D22" s="363">
        <v>477.05</v>
      </c>
      <c r="E22" s="253"/>
      <c r="F22" s="229">
        <v>2</v>
      </c>
      <c r="G22" s="232"/>
      <c r="H22" s="232"/>
      <c r="I22" s="233"/>
      <c r="J22" s="231"/>
      <c r="K22" s="229">
        <v>2</v>
      </c>
      <c r="L22" s="232"/>
      <c r="M22" s="232"/>
      <c r="N22" s="233"/>
      <c r="O22" s="231"/>
    </row>
    <row r="23" spans="1:16" s="228" customFormat="1" ht="22.8" x14ac:dyDescent="0.3">
      <c r="A23" s="121">
        <v>3</v>
      </c>
      <c r="B23" s="364"/>
      <c r="C23" s="361"/>
      <c r="D23" s="363">
        <f>B18*0.2</f>
        <v>272.60000000000002</v>
      </c>
      <c r="E23" s="256"/>
      <c r="F23" s="229">
        <v>3</v>
      </c>
      <c r="G23" s="232"/>
      <c r="H23" s="232"/>
      <c r="I23" s="233"/>
      <c r="J23" s="231"/>
      <c r="K23" s="229">
        <v>3</v>
      </c>
      <c r="L23" s="232"/>
      <c r="M23" s="232"/>
      <c r="N23" s="233"/>
      <c r="O23" s="231"/>
    </row>
    <row r="24" spans="1:16" s="228" customFormat="1" ht="22.8" x14ac:dyDescent="0.3">
      <c r="A24" s="121">
        <f t="shared" ref="A24:A32" si="0">A23+1</f>
        <v>4</v>
      </c>
      <c r="B24" s="364"/>
      <c r="C24" s="361"/>
      <c r="D24" s="363">
        <f>B18*0.1</f>
        <v>136.30000000000001</v>
      </c>
      <c r="E24" s="257"/>
      <c r="F24" s="229">
        <v>4</v>
      </c>
      <c r="G24" s="232"/>
      <c r="H24" s="232"/>
      <c r="I24" s="233"/>
      <c r="J24" s="231"/>
      <c r="K24" s="229">
        <v>4</v>
      </c>
      <c r="L24" s="232"/>
      <c r="M24" s="232"/>
      <c r="N24" s="233"/>
      <c r="O24" s="231"/>
    </row>
    <row r="25" spans="1:16" s="228" customFormat="1" ht="22.8" x14ac:dyDescent="0.25">
      <c r="A25" s="121">
        <f t="shared" si="0"/>
        <v>5</v>
      </c>
      <c r="B25" s="122"/>
      <c r="C25" s="254"/>
      <c r="D25" s="133"/>
      <c r="E25" s="258"/>
      <c r="F25" s="229">
        <v>5</v>
      </c>
      <c r="G25" s="232"/>
      <c r="H25" s="232"/>
      <c r="I25" s="234"/>
      <c r="J25" s="231"/>
      <c r="K25" s="229">
        <v>5</v>
      </c>
      <c r="L25" s="232"/>
      <c r="M25" s="232"/>
      <c r="N25" s="234"/>
      <c r="O25" s="231"/>
    </row>
    <row r="26" spans="1:16" s="228" customFormat="1" ht="22.8" x14ac:dyDescent="0.25">
      <c r="A26" s="121">
        <f t="shared" si="0"/>
        <v>6</v>
      </c>
      <c r="B26" s="122"/>
      <c r="C26" s="254"/>
      <c r="D26" s="133"/>
      <c r="E26" s="231"/>
      <c r="F26" s="229">
        <v>6</v>
      </c>
      <c r="G26" s="232"/>
      <c r="H26" s="232"/>
      <c r="I26" s="234"/>
      <c r="J26" s="231"/>
      <c r="K26" s="229">
        <v>6</v>
      </c>
      <c r="L26" s="232"/>
      <c r="M26" s="232"/>
      <c r="N26" s="234"/>
      <c r="O26" s="231"/>
    </row>
    <row r="27" spans="1:16" s="228" customFormat="1" ht="22.8" x14ac:dyDescent="0.25">
      <c r="A27" s="121">
        <f t="shared" si="0"/>
        <v>7</v>
      </c>
      <c r="B27" s="122"/>
      <c r="C27" s="254"/>
      <c r="D27" s="133"/>
      <c r="E27" s="231"/>
      <c r="F27" s="229">
        <v>7</v>
      </c>
      <c r="G27" s="232"/>
      <c r="H27" s="232"/>
      <c r="I27" s="234"/>
      <c r="J27" s="231"/>
      <c r="K27" s="229">
        <v>7</v>
      </c>
      <c r="L27" s="232"/>
      <c r="M27" s="232"/>
      <c r="N27" s="234"/>
      <c r="O27" s="231"/>
    </row>
    <row r="28" spans="1:16" s="228" customFormat="1" ht="22.8" x14ac:dyDescent="0.25">
      <c r="A28" s="121">
        <f t="shared" si="0"/>
        <v>8</v>
      </c>
      <c r="B28" s="122"/>
      <c r="C28" s="254"/>
      <c r="D28" s="133"/>
      <c r="E28" s="231"/>
      <c r="F28" s="229">
        <v>8</v>
      </c>
      <c r="G28" s="232"/>
      <c r="H28" s="232"/>
      <c r="I28" s="234"/>
      <c r="J28" s="231"/>
      <c r="K28" s="229">
        <v>8</v>
      </c>
      <c r="L28" s="232"/>
      <c r="M28" s="232"/>
      <c r="N28" s="234"/>
      <c r="O28" s="231"/>
    </row>
    <row r="29" spans="1:16" s="228" customFormat="1" ht="22.8" x14ac:dyDescent="0.25">
      <c r="A29" s="121">
        <f t="shared" si="0"/>
        <v>9</v>
      </c>
      <c r="B29" s="122"/>
      <c r="C29" s="254"/>
      <c r="D29" s="252"/>
      <c r="E29" s="231"/>
      <c r="F29" s="229">
        <v>9</v>
      </c>
      <c r="G29" s="232"/>
      <c r="H29" s="232"/>
      <c r="I29" s="234"/>
      <c r="J29" s="231"/>
      <c r="K29" s="229">
        <v>9</v>
      </c>
      <c r="L29" s="232"/>
      <c r="M29" s="232"/>
      <c r="N29" s="234"/>
      <c r="O29" s="231"/>
    </row>
    <row r="30" spans="1:16" s="228" customFormat="1" ht="22.8" x14ac:dyDescent="0.25">
      <c r="A30" s="121">
        <f t="shared" si="0"/>
        <v>10</v>
      </c>
      <c r="B30" s="122" t="s">
        <v>156</v>
      </c>
      <c r="C30" s="254"/>
      <c r="D30" s="134"/>
      <c r="E30" s="231"/>
      <c r="F30" s="229">
        <v>10</v>
      </c>
      <c r="G30" s="232"/>
      <c r="H30" s="232"/>
      <c r="I30" s="234"/>
      <c r="J30" s="231"/>
      <c r="K30" s="229">
        <v>10</v>
      </c>
      <c r="L30" s="232"/>
      <c r="M30" s="232"/>
      <c r="N30" s="234"/>
      <c r="O30" s="231"/>
    </row>
    <row r="31" spans="1:16" s="228" customFormat="1" ht="22.8" x14ac:dyDescent="0.25">
      <c r="A31" s="121">
        <f t="shared" si="0"/>
        <v>11</v>
      </c>
      <c r="B31" s="122" t="s">
        <v>157</v>
      </c>
      <c r="C31" s="125"/>
      <c r="D31" s="134"/>
      <c r="E31" s="231"/>
      <c r="F31" s="229">
        <v>11</v>
      </c>
      <c r="G31" s="232"/>
      <c r="H31" s="232"/>
      <c r="I31" s="234"/>
      <c r="J31" s="231"/>
      <c r="K31" s="229">
        <v>11</v>
      </c>
      <c r="L31" s="232"/>
      <c r="M31" s="232"/>
      <c r="N31" s="234"/>
      <c r="O31" s="231"/>
    </row>
    <row r="32" spans="1:16" s="228" customFormat="1" ht="22.8" x14ac:dyDescent="0.25">
      <c r="A32" s="121">
        <f t="shared" si="0"/>
        <v>12</v>
      </c>
      <c r="B32" s="125"/>
      <c r="C32" s="125"/>
      <c r="D32" s="134"/>
      <c r="E32" s="231"/>
      <c r="F32" s="229">
        <v>12</v>
      </c>
      <c r="G32" s="232"/>
      <c r="H32" s="232"/>
      <c r="I32" s="234"/>
      <c r="J32" s="231"/>
      <c r="K32" s="229">
        <v>12</v>
      </c>
      <c r="L32" s="232"/>
      <c r="M32" s="232"/>
      <c r="N32" s="234"/>
      <c r="O32" s="231"/>
    </row>
    <row r="33" spans="1:15" ht="12.75" customHeight="1" x14ac:dyDescent="0.25">
      <c r="D33" s="69">
        <f>SUM(D21:D32)</f>
        <v>1363</v>
      </c>
      <c r="I33" s="69">
        <f>SUM(I21:I32)</f>
        <v>0</v>
      </c>
      <c r="N33" s="69">
        <f>SUM(N21:N32)</f>
        <v>0</v>
      </c>
    </row>
    <row r="34" spans="1:15" ht="12.75" customHeight="1" x14ac:dyDescent="0.25">
      <c r="A34" s="70"/>
      <c r="B34" s="70"/>
      <c r="C34" s="70"/>
      <c r="D34" s="74"/>
      <c r="E34" s="70"/>
      <c r="F34" s="70"/>
      <c r="G34" s="70"/>
      <c r="H34" s="70"/>
      <c r="I34" s="74"/>
      <c r="J34" s="70"/>
      <c r="K34" s="70"/>
      <c r="L34" s="70"/>
      <c r="M34" s="70"/>
      <c r="N34" s="74"/>
      <c r="O34" s="70"/>
    </row>
    <row r="35" spans="1:15" ht="12.75" customHeight="1" x14ac:dyDescent="0.25">
      <c r="A35" s="383" t="s">
        <v>15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</row>
    <row r="36" spans="1:15" ht="12.75" customHeight="1" x14ac:dyDescent="0.25">
      <c r="A36" s="386" t="s">
        <v>81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</row>
    <row r="37" spans="1:15" ht="12.75" customHeight="1" x14ac:dyDescent="0.25">
      <c r="A37" s="386" t="s">
        <v>84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</row>
    <row r="38" spans="1:15" ht="12.75" customHeight="1" x14ac:dyDescent="0.25">
      <c r="A38" s="385" t="s">
        <v>52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</row>
    <row r="39" spans="1:15" x14ac:dyDescent="0.25">
      <c r="A39" s="389" t="s">
        <v>83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</row>
    <row r="43" spans="1:15" s="342" customFormat="1" ht="13.8" x14ac:dyDescent="0.25">
      <c r="A43" s="342">
        <v>1</v>
      </c>
      <c r="B43" s="340">
        <f>E14*0.6</f>
        <v>817.8</v>
      </c>
      <c r="C43" s="342">
        <v>1</v>
      </c>
      <c r="D43" s="340">
        <f>E14*0.4</f>
        <v>545.20000000000005</v>
      </c>
      <c r="E43" s="342">
        <v>1</v>
      </c>
      <c r="F43" s="340">
        <f>E14*0.29</f>
        <v>395.27</v>
      </c>
      <c r="G43" s="342">
        <v>1</v>
      </c>
      <c r="H43" s="340">
        <f>E14*0.23</f>
        <v>313.49</v>
      </c>
    </row>
    <row r="44" spans="1:15" s="342" customFormat="1" ht="13.8" x14ac:dyDescent="0.25">
      <c r="A44" s="342">
        <v>2</v>
      </c>
      <c r="B44" s="340">
        <f>E14*0.4</f>
        <v>545.20000000000005</v>
      </c>
      <c r="C44" s="342">
        <v>2</v>
      </c>
      <c r="D44" s="340">
        <f>E14*0.3</f>
        <v>408.9</v>
      </c>
      <c r="E44" s="342">
        <v>2</v>
      </c>
      <c r="F44" s="340">
        <f>E14*0.24</f>
        <v>327.12</v>
      </c>
      <c r="G44" s="342">
        <v>2</v>
      </c>
      <c r="H44" s="340">
        <f>E14*0.2</f>
        <v>272.60000000000002</v>
      </c>
    </row>
    <row r="45" spans="1:15" s="342" customFormat="1" ht="13.8" x14ac:dyDescent="0.25">
      <c r="C45" s="342">
        <v>3</v>
      </c>
      <c r="D45" s="340">
        <f>E14*0.2</f>
        <v>272.60000000000002</v>
      </c>
      <c r="E45" s="342">
        <v>3</v>
      </c>
      <c r="F45" s="340">
        <f>E14*0.19</f>
        <v>258.97000000000003</v>
      </c>
      <c r="G45" s="342">
        <v>3</v>
      </c>
      <c r="H45" s="340">
        <f>E14*0.17</f>
        <v>231.71</v>
      </c>
    </row>
    <row r="46" spans="1:15" s="342" customFormat="1" ht="13.8" x14ac:dyDescent="0.25">
      <c r="B46" s="340">
        <f>SUM(B43:B44)</f>
        <v>1363</v>
      </c>
      <c r="C46" s="342">
        <v>4</v>
      </c>
      <c r="D46" s="340">
        <f>E14*0.1</f>
        <v>136.30000000000001</v>
      </c>
      <c r="E46" s="342">
        <v>4</v>
      </c>
      <c r="F46" s="340">
        <f>E14*0.14</f>
        <v>190.82000000000002</v>
      </c>
      <c r="G46" s="342">
        <v>4</v>
      </c>
      <c r="H46" s="340">
        <f>E14*0.14</f>
        <v>190.82000000000002</v>
      </c>
    </row>
    <row r="47" spans="1:15" s="342" customFormat="1" ht="13.8" x14ac:dyDescent="0.25">
      <c r="E47" s="342">
        <v>5</v>
      </c>
      <c r="F47" s="340">
        <f>E14*0.09</f>
        <v>122.67</v>
      </c>
      <c r="G47" s="342">
        <v>5</v>
      </c>
      <c r="H47" s="340">
        <f>E14*0.11</f>
        <v>149.93</v>
      </c>
    </row>
    <row r="48" spans="1:15" s="342" customFormat="1" ht="13.8" x14ac:dyDescent="0.25">
      <c r="D48" s="340">
        <f>SUM(D43:D46)</f>
        <v>1363</v>
      </c>
      <c r="E48" s="342">
        <v>6</v>
      </c>
      <c r="F48" s="340">
        <f>E14*0.05</f>
        <v>68.150000000000006</v>
      </c>
      <c r="G48" s="342">
        <v>6</v>
      </c>
      <c r="H48" s="340">
        <f>E14*0.08</f>
        <v>109.04</v>
      </c>
    </row>
    <row r="49" spans="6:8" s="342" customFormat="1" ht="13.8" x14ac:dyDescent="0.25">
      <c r="G49" s="342">
        <v>7</v>
      </c>
      <c r="H49" s="340">
        <f>E14*0.05</f>
        <v>68.150000000000006</v>
      </c>
    </row>
    <row r="50" spans="6:8" s="342" customFormat="1" ht="13.8" x14ac:dyDescent="0.25">
      <c r="F50" s="340">
        <f>SUM(F43:F48)</f>
        <v>1363.0000000000002</v>
      </c>
      <c r="G50" s="342">
        <v>8</v>
      </c>
      <c r="H50" s="340">
        <f>E14*0.02</f>
        <v>27.26</v>
      </c>
    </row>
    <row r="51" spans="6:8" s="342" customFormat="1" ht="13.8" x14ac:dyDescent="0.25"/>
    <row r="52" spans="6:8" s="342" customFormat="1" ht="13.8" x14ac:dyDescent="0.25">
      <c r="H52" s="340">
        <f>SUM(H43:H50)</f>
        <v>1363.0000000000002</v>
      </c>
    </row>
    <row r="53" spans="6:8" s="342" customFormat="1" ht="13.8" x14ac:dyDescent="0.25"/>
    <row r="54" spans="6:8" s="342" customFormat="1" ht="13.8" x14ac:dyDescent="0.25"/>
    <row r="55" spans="6:8" s="342" customFormat="1" ht="13.8" x14ac:dyDescent="0.25"/>
    <row r="56" spans="6:8" s="342" customFormat="1" ht="13.8" x14ac:dyDescent="0.25"/>
    <row r="57" spans="6:8" s="342" customFormat="1" ht="13.8" x14ac:dyDescent="0.25"/>
  </sheetData>
  <mergeCells count="20">
    <mergeCell ref="A1:B1"/>
    <mergeCell ref="C1:H1"/>
    <mergeCell ref="E8:F8"/>
    <mergeCell ref="A36:O36"/>
    <mergeCell ref="A3:B3"/>
    <mergeCell ref="A5:B5"/>
    <mergeCell ref="A6:B6"/>
    <mergeCell ref="E6:F6"/>
    <mergeCell ref="A12:B12"/>
    <mergeCell ref="E12:F12"/>
    <mergeCell ref="A10:B10"/>
    <mergeCell ref="E10:F10"/>
    <mergeCell ref="A8:B8"/>
    <mergeCell ref="M1:O1"/>
    <mergeCell ref="A37:O37"/>
    <mergeCell ref="A38:O38"/>
    <mergeCell ref="A39:O39"/>
    <mergeCell ref="A14:B14"/>
    <mergeCell ref="E14:F14"/>
    <mergeCell ref="A35:O35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EF0C0-A649-4E60-A7EA-A409BF2E2E65}">
  <sheetPr>
    <pageSetUpPr fitToPage="1"/>
  </sheetPr>
  <dimension ref="A1:N65"/>
  <sheetViews>
    <sheetView view="pageLayout" zoomScale="87" zoomScaleNormal="100" zoomScaleSheetLayoutView="80" zoomScalePageLayoutView="87" workbookViewId="0">
      <selection activeCell="G5" sqref="G5"/>
    </sheetView>
  </sheetViews>
  <sheetFormatPr defaultColWidth="9.109375" defaultRowHeight="13.8" x14ac:dyDescent="0.25"/>
  <cols>
    <col min="1" max="1" width="3.44140625" style="24" customWidth="1"/>
    <col min="2" max="2" width="7.77734375" style="43" customWidth="1"/>
    <col min="3" max="3" width="34.109375" style="329" customWidth="1"/>
    <col min="4" max="4" width="9.88671875" style="351" customWidth="1"/>
    <col min="5" max="5" width="13.44140625" style="24" customWidth="1"/>
    <col min="6" max="6" width="3.44140625" style="24" customWidth="1"/>
    <col min="7" max="7" width="25.109375" style="43" customWidth="1"/>
    <col min="8" max="8" width="7.109375" style="25" customWidth="1"/>
    <col min="9" max="9" width="9.88671875" style="351" customWidth="1"/>
    <col min="10" max="10" width="3.33203125" style="24" customWidth="1"/>
    <col min="11" max="11" width="5.109375" style="24" customWidth="1"/>
    <col min="12" max="12" width="30.44140625" style="24" customWidth="1"/>
    <col min="13" max="13" width="7.109375" style="24" customWidth="1"/>
    <col min="14" max="14" width="9.88671875" style="353" customWidth="1"/>
    <col min="15" max="16384" width="9.109375" style="24"/>
  </cols>
  <sheetData>
    <row r="1" spans="1:14" ht="23.4" x14ac:dyDescent="0.25">
      <c r="A1" s="390" t="s">
        <v>136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ht="18" x14ac:dyDescent="0.35">
      <c r="A2" s="297"/>
      <c r="B2" s="24"/>
      <c r="C2" s="24"/>
      <c r="D2" s="24"/>
      <c r="E2" s="353"/>
      <c r="G2" s="24"/>
      <c r="H2" s="24"/>
      <c r="I2" s="24"/>
      <c r="N2" s="24"/>
    </row>
    <row r="3" spans="1:14" s="1" customFormat="1" ht="15.6" x14ac:dyDescent="0.3">
      <c r="B3" s="1" t="s">
        <v>23</v>
      </c>
      <c r="C3" s="44"/>
      <c r="D3" s="327" t="s">
        <v>12</v>
      </c>
      <c r="E3" s="350" t="s">
        <v>55</v>
      </c>
    </row>
    <row r="4" spans="1:14" s="5" customFormat="1" ht="15.6" x14ac:dyDescent="0.3">
      <c r="B4" s="5">
        <f>'Jr. Breakaway'!A21</f>
        <v>1</v>
      </c>
      <c r="C4" s="44" t="str">
        <f>'Jr. Breakaway'!B21</f>
        <v>Mervin Whitford, Jr - Box Elder, MT</v>
      </c>
      <c r="D4" s="328">
        <f>'Jr. Breakaway'!C21</f>
        <v>2.19</v>
      </c>
      <c r="E4" s="349">
        <f>'Jr. Breakaway'!D21</f>
        <v>654.24</v>
      </c>
    </row>
    <row r="5" spans="1:14" s="5" customFormat="1" ht="15.6" x14ac:dyDescent="0.3">
      <c r="B5" s="5">
        <f>'Jr. Breakaway'!A22</f>
        <v>2</v>
      </c>
      <c r="C5" s="44" t="str">
        <f>'Jr. Breakaway'!B22</f>
        <v>Martin Watson - Box Elder, MT</v>
      </c>
      <c r="D5" s="328">
        <f>'Jr. Breakaway'!C22</f>
        <v>2.84</v>
      </c>
      <c r="E5" s="349">
        <f>'Jr. Breakaway'!D22</f>
        <v>541.43999999999994</v>
      </c>
    </row>
    <row r="6" spans="1:14" s="5" customFormat="1" ht="15.6" x14ac:dyDescent="0.3">
      <c r="B6" s="5">
        <f>'Jr. Breakaway'!A23</f>
        <v>3</v>
      </c>
      <c r="C6" s="44" t="str">
        <f>'Jr. Breakaway'!B23</f>
        <v>Curtis Pretty On Top - Hardin, MT</v>
      </c>
      <c r="D6" s="328">
        <f>'Jr. Breakaway'!C23</f>
        <v>2.85</v>
      </c>
      <c r="E6" s="349">
        <f>'Jr. Breakaway'!D23</f>
        <v>428.64</v>
      </c>
    </row>
    <row r="7" spans="1:14" s="5" customFormat="1" ht="15.6" x14ac:dyDescent="0.3">
      <c r="B7" s="5">
        <f>'Jr. Breakaway'!A24</f>
        <v>4</v>
      </c>
      <c r="C7" s="44" t="str">
        <f>'Jr. Breakaway'!B24</f>
        <v>Talvin Champ - Cut Bank, MT</v>
      </c>
      <c r="D7" s="328">
        <f>'Jr. Breakaway'!C24</f>
        <v>3.25</v>
      </c>
      <c r="E7" s="349">
        <f>'Jr. Breakaway'!D24</f>
        <v>315.84000000000003</v>
      </c>
    </row>
    <row r="8" spans="1:14" s="5" customFormat="1" ht="15.6" x14ac:dyDescent="0.3">
      <c r="B8" s="5">
        <f>'Jr. Breakaway'!A25</f>
        <v>5</v>
      </c>
      <c r="C8" s="44" t="str">
        <f>'Jr. Breakaway'!B25</f>
        <v>Odessa Barlow - Rock Point, AZ</v>
      </c>
      <c r="D8" s="328">
        <f>'Jr. Breakaway'!C25</f>
        <v>3.44</v>
      </c>
      <c r="E8" s="349">
        <f>'Jr. Breakaway'!D25</f>
        <v>203.04</v>
      </c>
    </row>
    <row r="9" spans="1:14" s="5" customFormat="1" ht="15.6" x14ac:dyDescent="0.3">
      <c r="B9" s="5">
        <f>'Jr. Breakaway'!A26</f>
        <v>6</v>
      </c>
      <c r="C9" s="44" t="str">
        <f>'Jr. Breakaway'!B26</f>
        <v>Logan Cummins - Owyhee, NV</v>
      </c>
      <c r="D9" s="328">
        <f>'Jr. Breakaway'!C26</f>
        <v>3.69</v>
      </c>
      <c r="E9" s="349">
        <f>'Jr. Breakaway'!D26</f>
        <v>112.80000000000001</v>
      </c>
    </row>
    <row r="10" spans="1:14" s="5" customFormat="1" ht="15.6" x14ac:dyDescent="0.3">
      <c r="C10" s="44"/>
      <c r="D10" s="45"/>
      <c r="E10" s="349"/>
    </row>
    <row r="11" spans="1:14" s="5" customFormat="1" ht="15.6" x14ac:dyDescent="0.3">
      <c r="B11" s="1" t="s">
        <v>20</v>
      </c>
      <c r="C11" s="44"/>
      <c r="D11" s="46" t="s">
        <v>12</v>
      </c>
      <c r="E11" s="350" t="s">
        <v>55</v>
      </c>
    </row>
    <row r="12" spans="1:14" s="5" customFormat="1" ht="15.6" x14ac:dyDescent="0.3">
      <c r="B12" s="5">
        <f>'Jr. Barrel Racing'!A21</f>
        <v>1</v>
      </c>
      <c r="C12" s="44" t="str">
        <f>'Jr. Barrel Racing'!B21</f>
        <v>Dayle Bad Warrior - Dupree, SD</v>
      </c>
      <c r="D12" s="239">
        <f>'Jr. Barrel Racing'!C21</f>
        <v>17.797000000000001</v>
      </c>
      <c r="E12" s="349">
        <f>'Jr. Barrel Racing'!D21</f>
        <v>599.71999999999991</v>
      </c>
    </row>
    <row r="13" spans="1:14" s="5" customFormat="1" ht="15.6" x14ac:dyDescent="0.3">
      <c r="B13" s="5">
        <f>'Jr. Barrel Racing'!A22</f>
        <v>2</v>
      </c>
      <c r="C13" s="44" t="str">
        <f>'Jr. Barrel Racing'!B22</f>
        <v>Brooke Fox - Cardston, AB</v>
      </c>
      <c r="D13" s="239">
        <f>'Jr. Barrel Racing'!C22</f>
        <v>17.882000000000001</v>
      </c>
      <c r="E13" s="349">
        <f>'Jr. Barrel Racing'!D22</f>
        <v>496.32</v>
      </c>
    </row>
    <row r="14" spans="1:14" s="5" customFormat="1" ht="15.6" x14ac:dyDescent="0.3">
      <c r="B14" s="5">
        <f>'Jr. Barrel Racing'!A23</f>
        <v>3</v>
      </c>
      <c r="C14" s="44" t="str">
        <f>'Jr. Barrel Racing'!B23</f>
        <v>Aarianna Henry - Box Elder, MT</v>
      </c>
      <c r="D14" s="239">
        <f>'Jr. Barrel Racing'!C23</f>
        <v>17.957999999999998</v>
      </c>
      <c r="E14" s="349">
        <f>'Jr. Barrel Racing'!D23</f>
        <v>392.92</v>
      </c>
    </row>
    <row r="15" spans="1:14" s="5" customFormat="1" ht="15.6" x14ac:dyDescent="0.3">
      <c r="B15" s="5">
        <f>'Jr. Barrel Racing'!A24</f>
        <v>4</v>
      </c>
      <c r="C15" s="44" t="str">
        <f>'Jr. Barrel Racing'!B24</f>
        <v>Graysen O'Connor - Arlee, MT</v>
      </c>
      <c r="D15" s="239">
        <f>'Jr. Barrel Racing'!C24</f>
        <v>17.988</v>
      </c>
      <c r="E15" s="349">
        <f>'Jr. Barrel Racing'!D24</f>
        <v>289.52000000000004</v>
      </c>
    </row>
    <row r="16" spans="1:14" s="5" customFormat="1" ht="15.6" x14ac:dyDescent="0.3">
      <c r="B16" s="5">
        <f>'Jr. Barrel Racing'!A25</f>
        <v>5</v>
      </c>
      <c r="C16" s="44" t="str">
        <f>'Jr. Barrel Racing'!B25</f>
        <v>Cayda Dodginghorse - Tsuut'Ina Nation</v>
      </c>
      <c r="D16" s="239">
        <f>'Jr. Barrel Racing'!C25</f>
        <v>18.143000000000001</v>
      </c>
      <c r="E16" s="349">
        <f>'Jr. Barrel Racing'!D25</f>
        <v>186.12</v>
      </c>
    </row>
    <row r="17" spans="1:5" s="6" customFormat="1" ht="15.6" x14ac:dyDescent="0.3">
      <c r="B17" s="5">
        <f>'Jr. Barrel Racing'!A26</f>
        <v>6</v>
      </c>
      <c r="C17" s="44" t="str">
        <f>'Jr. Barrel Racing'!B26</f>
        <v>Maddey Clary - Ronan, MT</v>
      </c>
      <c r="D17" s="239">
        <f>'Jr. Barrel Racing'!C26</f>
        <v>18.167999999999999</v>
      </c>
      <c r="E17" s="349">
        <f>'Jr. Barrel Racing'!D26</f>
        <v>103.4</v>
      </c>
    </row>
    <row r="18" spans="1:5" s="5" customFormat="1" ht="15.6" x14ac:dyDescent="0.3">
      <c r="C18" s="44"/>
      <c r="D18" s="45"/>
      <c r="E18" s="349"/>
    </row>
    <row r="19" spans="1:5" s="5" customFormat="1" ht="15.6" x14ac:dyDescent="0.3">
      <c r="B19" s="1" t="s">
        <v>19</v>
      </c>
      <c r="C19" s="44"/>
      <c r="D19" s="46" t="s">
        <v>53</v>
      </c>
      <c r="E19" s="350" t="s">
        <v>55</v>
      </c>
    </row>
    <row r="20" spans="1:5" s="5" customFormat="1" ht="15.6" x14ac:dyDescent="0.3">
      <c r="B20" s="5" t="str">
        <f>'Jr. Bull Riding'!A21</f>
        <v>1/2s</v>
      </c>
      <c r="C20" s="44" t="str">
        <f>'Jr. Bull Riding'!B21</f>
        <v>Tahj Wells</v>
      </c>
      <c r="D20" s="146">
        <f>'Jr. Bull Riding'!C21</f>
        <v>65</v>
      </c>
      <c r="E20" s="349">
        <f>'Jr. Bull Riding'!D21</f>
        <v>477.05</v>
      </c>
    </row>
    <row r="21" spans="1:5" s="5" customFormat="1" ht="15.6" x14ac:dyDescent="0.3">
      <c r="B21" s="5" t="str">
        <f>'Jr. Bull Riding'!A22</f>
        <v>1/2s</v>
      </c>
      <c r="C21" s="44" t="str">
        <f>'Jr. Bull Riding'!B22</f>
        <v>Bre'Zhon Paul Spang</v>
      </c>
      <c r="D21" s="146">
        <f>'Jr. Bull Riding'!C22</f>
        <v>65</v>
      </c>
      <c r="E21" s="349">
        <f>'Jr. Bull Riding'!D22</f>
        <v>477.05</v>
      </c>
    </row>
    <row r="22" spans="1:5" s="5" customFormat="1" ht="15.6" x14ac:dyDescent="0.3">
      <c r="B22" s="5">
        <f>'Jr. Bull Riding'!A23</f>
        <v>3</v>
      </c>
      <c r="C22" s="44">
        <f>'Jr. Bull Riding'!B23</f>
        <v>0</v>
      </c>
      <c r="D22" s="146">
        <f>'Jr. Bull Riding'!C23</f>
        <v>0</v>
      </c>
      <c r="E22" s="349">
        <f>'Jr. Bull Riding'!D23</f>
        <v>272.60000000000002</v>
      </c>
    </row>
    <row r="23" spans="1:5" s="5" customFormat="1" ht="15.6" x14ac:dyDescent="0.3">
      <c r="B23" s="5">
        <f>'Jr. Bull Riding'!A24</f>
        <v>4</v>
      </c>
      <c r="C23" s="44">
        <f>'Jr. Bull Riding'!B24</f>
        <v>0</v>
      </c>
      <c r="D23" s="146">
        <f>'Jr. Bull Riding'!C24</f>
        <v>0</v>
      </c>
      <c r="E23" s="349">
        <f>'Jr. Bull Riding'!D24</f>
        <v>136.30000000000001</v>
      </c>
    </row>
    <row r="24" spans="1:5" s="5" customFormat="1" ht="15.6" x14ac:dyDescent="0.3"/>
    <row r="25" spans="1:5" s="5" customFormat="1" ht="15.6" x14ac:dyDescent="0.3">
      <c r="B25" s="143" t="s">
        <v>25</v>
      </c>
      <c r="C25" s="144"/>
      <c r="D25" s="145" t="s">
        <v>12</v>
      </c>
      <c r="E25" s="352" t="s">
        <v>55</v>
      </c>
    </row>
    <row r="26" spans="1:5" s="5" customFormat="1" ht="15.6" x14ac:dyDescent="0.3">
      <c r="B26" s="5">
        <f>'Sr. Team Roping'!A21</f>
        <v>1</v>
      </c>
      <c r="C26" s="44" t="str">
        <f>'Sr. Team Roping'!B21</f>
        <v>Ken Augare</v>
      </c>
      <c r="D26" s="45">
        <f>'Sr. Team Roping'!C21</f>
        <v>6.68</v>
      </c>
      <c r="E26" s="349">
        <f>'Sr. Team Roping'!D21</f>
        <v>1397.0749999999998</v>
      </c>
    </row>
    <row r="27" spans="1:5" s="5" customFormat="1" ht="15.6" x14ac:dyDescent="0.3">
      <c r="A27" s="212"/>
      <c r="B27" s="5">
        <f>'Sr. Team Roping'!A22</f>
        <v>2</v>
      </c>
      <c r="C27" s="44" t="str">
        <f>'Sr. Team Roping'!B22</f>
        <v>Don Bettelyoun </v>
      </c>
      <c r="D27" s="45">
        <f>'Sr. Team Roping'!C22</f>
        <v>6.87</v>
      </c>
      <c r="E27" s="349">
        <f>'Sr. Team Roping'!D22</f>
        <v>1156.2</v>
      </c>
    </row>
    <row r="28" spans="1:5" s="5" customFormat="1" ht="15.6" x14ac:dyDescent="0.3">
      <c r="A28" s="212"/>
      <c r="B28" s="5">
        <f>'Sr. Team Roping'!A23</f>
        <v>3</v>
      </c>
      <c r="C28" s="44" t="str">
        <f>'Sr. Team Roping'!B23</f>
        <v>Don Bettelyoun </v>
      </c>
      <c r="D28" s="45">
        <f>'Sr. Team Roping'!C23</f>
        <v>6.88</v>
      </c>
      <c r="E28" s="349">
        <f>'Sr. Team Roping'!D23</f>
        <v>915.32500000000005</v>
      </c>
    </row>
    <row r="29" spans="1:5" s="5" customFormat="1" ht="15.6" x14ac:dyDescent="0.3">
      <c r="A29" s="212"/>
      <c r="B29" s="5">
        <f>'Sr. Team Roping'!A24</f>
        <v>4</v>
      </c>
      <c r="C29" s="44" t="str">
        <f>'Sr. Team Roping'!B24</f>
        <v>Sam Bird</v>
      </c>
      <c r="D29" s="45">
        <f>'Sr. Team Roping'!C24</f>
        <v>6.99</v>
      </c>
      <c r="E29" s="349">
        <f>'Sr. Team Roping'!D24</f>
        <v>674.45</v>
      </c>
    </row>
    <row r="30" spans="1:5" s="5" customFormat="1" ht="15.6" x14ac:dyDescent="0.3">
      <c r="A30" s="212"/>
      <c r="B30" s="5">
        <f>'Sr. Team Roping'!A25</f>
        <v>5</v>
      </c>
      <c r="C30" s="44" t="str">
        <f>'Sr. Team Roping'!B25</f>
        <v>Leon Monroe </v>
      </c>
      <c r="D30" s="45">
        <f>'Sr. Team Roping'!C25</f>
        <v>7.74</v>
      </c>
      <c r="E30" s="349">
        <f>'Sr. Team Roping'!D25</f>
        <v>433.57499999999999</v>
      </c>
    </row>
    <row r="31" spans="1:5" s="5" customFormat="1" ht="15.6" x14ac:dyDescent="0.3">
      <c r="B31" s="5">
        <f>'Sr. Team Roping'!A26</f>
        <v>6</v>
      </c>
      <c r="C31" s="44" t="str">
        <f>'Sr. Team Roping'!B26</f>
        <v>Frid England </v>
      </c>
      <c r="D31" s="45">
        <f>'Sr. Team Roping'!C26</f>
        <v>8.41</v>
      </c>
      <c r="E31" s="349">
        <f>'Sr. Team Roping'!D26</f>
        <v>240.875</v>
      </c>
    </row>
    <row r="32" spans="1:5" s="5" customFormat="1" ht="15.6" x14ac:dyDescent="0.3">
      <c r="C32" s="44"/>
      <c r="D32" s="45"/>
      <c r="E32" s="349"/>
    </row>
    <row r="33" spans="2:9" s="5" customFormat="1" ht="15.6" x14ac:dyDescent="0.3">
      <c r="B33" s="143" t="s">
        <v>26</v>
      </c>
      <c r="C33" s="144"/>
      <c r="D33" s="145" t="s">
        <v>12</v>
      </c>
      <c r="E33" s="352" t="s">
        <v>55</v>
      </c>
    </row>
    <row r="34" spans="2:9" s="5" customFormat="1" ht="15.6" x14ac:dyDescent="0.3">
      <c r="B34" s="5">
        <f>'Sr. Team Roping'!K21</f>
        <v>1</v>
      </c>
      <c r="C34" s="5" t="str">
        <f>'Sr. Team Roping'!L21</f>
        <v>Ray Augare</v>
      </c>
      <c r="D34" s="45">
        <f>'Sr. Team Roping'!M21</f>
        <v>6.68</v>
      </c>
      <c r="E34" s="349">
        <f>'Sr. Team Roping'!N21</f>
        <v>1397.0749999999998</v>
      </c>
    </row>
    <row r="35" spans="2:9" s="5" customFormat="1" ht="15.6" x14ac:dyDescent="0.3">
      <c r="B35" s="5">
        <f>'Sr. Team Roping'!K22</f>
        <v>2</v>
      </c>
      <c r="C35" s="5" t="str">
        <f>'Sr. Team Roping'!L22</f>
        <v>Spider Ramone</v>
      </c>
      <c r="D35" s="45">
        <f>'Sr. Team Roping'!M22</f>
        <v>6.87</v>
      </c>
      <c r="E35" s="349">
        <f>'Sr. Team Roping'!N22</f>
        <v>1156.2</v>
      </c>
    </row>
    <row r="36" spans="2:9" s="5" customFormat="1" ht="15.6" x14ac:dyDescent="0.3">
      <c r="B36" s="5">
        <f>'Sr. Team Roping'!K23</f>
        <v>3</v>
      </c>
      <c r="C36" s="5" t="str">
        <f>'Sr. Team Roping'!L23</f>
        <v>Jake Longbrake</v>
      </c>
      <c r="D36" s="45">
        <f>'Sr. Team Roping'!M23</f>
        <v>6.88</v>
      </c>
      <c r="E36" s="349">
        <f>'Sr. Team Roping'!N23</f>
        <v>915.32500000000005</v>
      </c>
    </row>
    <row r="37" spans="2:9" s="5" customFormat="1" ht="15.6" x14ac:dyDescent="0.3">
      <c r="B37" s="5">
        <f>'Sr. Team Roping'!K24</f>
        <v>4</v>
      </c>
      <c r="C37" s="5" t="str">
        <f>'Sr. Team Roping'!L24</f>
        <v>Dan Bird</v>
      </c>
      <c r="D37" s="45">
        <f>'Sr. Team Roping'!M24</f>
        <v>6.99</v>
      </c>
      <c r="E37" s="349">
        <f>'Sr. Team Roping'!N24</f>
        <v>674.45</v>
      </c>
    </row>
    <row r="38" spans="2:9" s="5" customFormat="1" ht="15.6" x14ac:dyDescent="0.3">
      <c r="B38" s="5">
        <f>'Sr. Team Roping'!K25</f>
        <v>5</v>
      </c>
      <c r="C38" s="5" t="str">
        <f>'Sr. Team Roping'!L25</f>
        <v>Gus Vaile</v>
      </c>
      <c r="D38" s="45">
        <f>'Sr. Team Roping'!M25</f>
        <v>7.74</v>
      </c>
      <c r="E38" s="349">
        <f>'Sr. Team Roping'!N25</f>
        <v>433.57499999999999</v>
      </c>
    </row>
    <row r="39" spans="2:9" s="5" customFormat="1" ht="15.6" x14ac:dyDescent="0.3">
      <c r="B39" s="5">
        <f>'Sr. Team Roping'!K26</f>
        <v>6</v>
      </c>
      <c r="C39" s="5" t="str">
        <f>'Sr. Team Roping'!L26</f>
        <v>Ted Hoyt</v>
      </c>
      <c r="D39" s="45">
        <f>'Sr. Team Roping'!M26</f>
        <v>8.41</v>
      </c>
      <c r="E39" s="349">
        <f>'Sr. Team Roping'!N26</f>
        <v>240.875</v>
      </c>
    </row>
    <row r="40" spans="2:9" s="5" customFormat="1" ht="15.6" x14ac:dyDescent="0.3">
      <c r="E40" s="354"/>
    </row>
    <row r="41" spans="2:9" s="5" customFormat="1" ht="15.6" x14ac:dyDescent="0.3">
      <c r="B41" s="1" t="s">
        <v>21</v>
      </c>
      <c r="C41" s="44"/>
      <c r="D41" s="327" t="s">
        <v>12</v>
      </c>
      <c r="E41" s="350" t="s">
        <v>55</v>
      </c>
    </row>
    <row r="42" spans="2:9" s="5" customFormat="1" ht="15.6" x14ac:dyDescent="0.3">
      <c r="B42" s="5">
        <f>'Sr. Breakaway'!A21</f>
        <v>1</v>
      </c>
      <c r="C42" s="44" t="str">
        <f>'Sr. Breakaway'!B21</f>
        <v>Elliot Benjamin - Morley, AB</v>
      </c>
      <c r="D42" s="328">
        <f>'Sr. Breakaway'!C21</f>
        <v>2.61</v>
      </c>
      <c r="E42" s="349">
        <f>'Sr. Breakaway'!D21</f>
        <v>1315.2949999999998</v>
      </c>
    </row>
    <row r="43" spans="2:9" s="5" customFormat="1" ht="15.6" x14ac:dyDescent="0.3">
      <c r="B43" s="5">
        <f>'Sr. Breakaway'!A22</f>
        <v>2</v>
      </c>
      <c r="C43" s="44" t="str">
        <f>'Sr. Breakaway'!B22</f>
        <v>John Boyd Jr. - Window Rock, AZ</v>
      </c>
      <c r="D43" s="328">
        <f>'Sr. Breakaway'!C22</f>
        <v>2.72</v>
      </c>
      <c r="E43" s="349">
        <f>'Sr. Breakaway'!D22</f>
        <v>1088.52</v>
      </c>
    </row>
    <row r="44" spans="2:9" s="5" customFormat="1" ht="15.6" x14ac:dyDescent="0.3">
      <c r="B44" s="5">
        <f>'Sr. Breakaway'!A23</f>
        <v>3</v>
      </c>
      <c r="C44" s="44" t="str">
        <f>'Sr. Breakaway'!B23</f>
        <v>Kurt Etsicitty - Vanderwagon, NM</v>
      </c>
      <c r="D44" s="328">
        <f>'Sr. Breakaway'!C23</f>
        <v>2.84</v>
      </c>
      <c r="E44" s="349">
        <f>'Sr. Breakaway'!D23</f>
        <v>861.745</v>
      </c>
    </row>
    <row r="45" spans="2:9" s="5" customFormat="1" ht="15.6" x14ac:dyDescent="0.3">
      <c r="B45" s="5">
        <f>'Sr. Breakaway'!A24</f>
        <v>4</v>
      </c>
      <c r="C45" s="44" t="str">
        <f>'Sr. Breakaway'!B24</f>
        <v>Eric C. Watson - Box Elder, MT</v>
      </c>
      <c r="D45" s="328">
        <f>'Sr. Breakaway'!C24</f>
        <v>2.87</v>
      </c>
      <c r="E45" s="349">
        <f>'Sr. Breakaway'!D24</f>
        <v>634.97</v>
      </c>
    </row>
    <row r="46" spans="2:9" s="5" customFormat="1" ht="15.6" x14ac:dyDescent="0.3">
      <c r="B46" s="5">
        <f>'Sr. Breakaway'!A25</f>
        <v>5</v>
      </c>
      <c r="C46" s="5" t="str">
        <f>'Sr. Breakaway'!B25</f>
        <v>ED Harry - Wadsworth, NV</v>
      </c>
      <c r="D46" s="146">
        <f>'Sr. Breakaway'!C25</f>
        <v>3.01</v>
      </c>
      <c r="E46" s="349">
        <f>'Sr. Breakaway'!D25</f>
        <v>408.19499999999999</v>
      </c>
    </row>
    <row r="47" spans="2:9" s="5" customFormat="1" ht="15.6" x14ac:dyDescent="0.3">
      <c r="B47" s="5">
        <f>'Sr. Breakaway'!A26</f>
        <v>6</v>
      </c>
      <c r="C47" s="5" t="str">
        <f>'Sr. Breakaway'!B26</f>
        <v>Britt Givens - Riverton, WY</v>
      </c>
      <c r="D47" s="146">
        <f>'Sr. Breakaway'!C26</f>
        <v>3.15</v>
      </c>
      <c r="E47" s="349">
        <f>'Sr. Breakaway'!D26</f>
        <v>226.77500000000001</v>
      </c>
    </row>
    <row r="48" spans="2:9" s="5" customFormat="1" ht="15.6" x14ac:dyDescent="0.3">
      <c r="B48" s="44"/>
      <c r="C48" s="328"/>
      <c r="D48" s="349"/>
      <c r="G48" s="44"/>
      <c r="H48" s="45"/>
      <c r="I48" s="349"/>
    </row>
    <row r="49" spans="2:14" s="5" customFormat="1" ht="15.6" x14ac:dyDescent="0.3">
      <c r="B49" s="44"/>
      <c r="C49" s="328"/>
      <c r="D49" s="349"/>
      <c r="G49" s="44"/>
      <c r="H49" s="45"/>
      <c r="I49" s="349"/>
    </row>
    <row r="50" spans="2:14" s="5" customFormat="1" ht="15.6" x14ac:dyDescent="0.3">
      <c r="B50" s="44"/>
      <c r="C50" s="328"/>
      <c r="D50" s="349"/>
      <c r="G50" s="44"/>
      <c r="H50" s="45"/>
      <c r="I50" s="349"/>
      <c r="N50" s="354"/>
    </row>
    <row r="51" spans="2:14" s="5" customFormat="1" ht="15.6" x14ac:dyDescent="0.3">
      <c r="B51" s="44"/>
      <c r="C51" s="328"/>
      <c r="D51" s="349"/>
      <c r="G51" s="44"/>
      <c r="H51" s="45"/>
      <c r="I51" s="349"/>
      <c r="N51" s="354"/>
    </row>
    <row r="52" spans="2:14" s="5" customFormat="1" ht="15.6" x14ac:dyDescent="0.3">
      <c r="B52" s="44"/>
      <c r="C52" s="328"/>
      <c r="D52" s="349"/>
      <c r="G52" s="44"/>
      <c r="H52" s="45"/>
      <c r="I52" s="349"/>
      <c r="N52" s="354"/>
    </row>
    <row r="53" spans="2:14" s="5" customFormat="1" ht="15.6" x14ac:dyDescent="0.3">
      <c r="B53" s="44"/>
      <c r="C53" s="328"/>
      <c r="D53" s="349"/>
      <c r="G53" s="44"/>
      <c r="H53" s="45"/>
      <c r="I53" s="349"/>
      <c r="N53" s="354"/>
    </row>
    <row r="54" spans="2:14" s="5" customFormat="1" ht="15.6" x14ac:dyDescent="0.3">
      <c r="B54" s="44"/>
      <c r="C54" s="328"/>
      <c r="D54" s="349"/>
      <c r="G54" s="44"/>
      <c r="H54" s="45"/>
      <c r="I54" s="349"/>
      <c r="N54" s="354"/>
    </row>
    <row r="55" spans="2:14" s="5" customFormat="1" ht="15.6" x14ac:dyDescent="0.3">
      <c r="C55" s="328"/>
      <c r="D55" s="354"/>
      <c r="G55" s="44"/>
      <c r="H55" s="45"/>
      <c r="I55" s="349"/>
      <c r="N55" s="354"/>
    </row>
    <row r="56" spans="2:14" ht="15.6" x14ac:dyDescent="0.3">
      <c r="F56" s="5"/>
      <c r="G56" s="44"/>
      <c r="H56" s="45"/>
      <c r="I56" s="349"/>
      <c r="K56" s="5"/>
      <c r="L56" s="5"/>
      <c r="M56" s="5"/>
      <c r="N56" s="354"/>
    </row>
    <row r="57" spans="2:14" ht="15.6" x14ac:dyDescent="0.3">
      <c r="B57" s="24"/>
      <c r="D57" s="353"/>
      <c r="F57" s="5"/>
      <c r="G57" s="44"/>
      <c r="H57" s="45"/>
      <c r="I57" s="349"/>
      <c r="K57" s="5"/>
      <c r="L57" s="5"/>
      <c r="M57" s="5"/>
      <c r="N57" s="354"/>
    </row>
    <row r="58" spans="2:14" ht="15.6" x14ac:dyDescent="0.3">
      <c r="B58" s="24"/>
      <c r="D58" s="353"/>
      <c r="F58" s="5"/>
      <c r="G58" s="5"/>
      <c r="H58" s="45"/>
      <c r="I58" s="349"/>
      <c r="K58" s="5"/>
      <c r="L58" s="5"/>
      <c r="M58" s="5"/>
      <c r="N58" s="354"/>
    </row>
    <row r="59" spans="2:14" ht="15.6" x14ac:dyDescent="0.3">
      <c r="B59" s="24"/>
      <c r="D59" s="353"/>
      <c r="F59" s="5"/>
      <c r="G59" s="5"/>
      <c r="H59" s="45"/>
      <c r="I59" s="349"/>
      <c r="K59" s="5"/>
      <c r="L59" s="5"/>
      <c r="M59" s="5"/>
      <c r="N59" s="354"/>
    </row>
    <row r="60" spans="2:14" ht="15.6" x14ac:dyDescent="0.3">
      <c r="B60" s="24"/>
      <c r="D60" s="353"/>
      <c r="K60" s="5"/>
      <c r="L60" s="5"/>
      <c r="M60" s="5"/>
      <c r="N60" s="354"/>
    </row>
    <row r="61" spans="2:14" ht="15.6" x14ac:dyDescent="0.3">
      <c r="B61" s="24"/>
      <c r="K61" s="5"/>
      <c r="L61" s="5"/>
      <c r="M61" s="5"/>
      <c r="N61" s="354"/>
    </row>
    <row r="62" spans="2:14" ht="15.6" x14ac:dyDescent="0.3">
      <c r="B62" s="24"/>
      <c r="K62" s="5"/>
      <c r="L62" s="5"/>
      <c r="M62" s="5"/>
      <c r="N62" s="354"/>
    </row>
    <row r="63" spans="2:14" ht="15.6" x14ac:dyDescent="0.3">
      <c r="B63" s="24"/>
      <c r="K63" s="5"/>
      <c r="L63" s="5"/>
      <c r="M63" s="5"/>
      <c r="N63" s="354"/>
    </row>
    <row r="64" spans="2:14" ht="15.6" x14ac:dyDescent="0.3">
      <c r="K64" s="5"/>
      <c r="L64" s="5"/>
      <c r="M64" s="5"/>
      <c r="N64" s="354"/>
    </row>
    <row r="65" spans="11:14" ht="15.6" x14ac:dyDescent="0.3">
      <c r="K65" s="5"/>
      <c r="L65" s="5"/>
      <c r="M65" s="5"/>
      <c r="N65" s="354"/>
    </row>
  </sheetData>
  <mergeCells count="1">
    <mergeCell ref="A1:N1"/>
  </mergeCells>
  <printOptions horizontalCentered="1"/>
  <pageMargins left="0.25" right="0.25" top="1.161637931" bottom="0" header="0" footer="0.5"/>
  <pageSetup scale="61" orientation="portrait" r:id="rId1"/>
  <headerFooter>
    <oddHeader xml:space="preserve">&amp;L&amp;G&amp;C&amp;"Arial Narrow,Bold"&amp;18 2022 Flathead River Rodeo
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4"/>
  <sheetViews>
    <sheetView view="pageBreakPreview" zoomScale="136" zoomScaleNormal="100" zoomScaleSheetLayoutView="136" workbookViewId="0">
      <selection activeCell="D9" sqref="D9"/>
    </sheetView>
  </sheetViews>
  <sheetFormatPr defaultColWidth="9.109375" defaultRowHeight="13.2" x14ac:dyDescent="0.25"/>
  <cols>
    <col min="1" max="1" width="15.6640625" style="27" customWidth="1"/>
    <col min="2" max="2" width="13.109375" style="35" customWidth="1"/>
    <col min="3" max="3" width="7.88671875" style="99" bestFit="1" customWidth="1"/>
    <col min="4" max="4" width="12.88671875" style="99" bestFit="1" customWidth="1"/>
    <col min="5" max="5" width="14.6640625" style="27" customWidth="1"/>
    <col min="6" max="6" width="6.33203125" style="27" customWidth="1"/>
    <col min="7" max="7" width="9.109375" style="31"/>
    <col min="8" max="16384" width="9.109375" style="27"/>
  </cols>
  <sheetData>
    <row r="1" spans="1:5" ht="15.6" x14ac:dyDescent="0.3">
      <c r="A1" s="391" t="s">
        <v>137</v>
      </c>
      <c r="B1" s="391"/>
      <c r="C1" s="391"/>
      <c r="D1" s="391"/>
      <c r="E1" s="391"/>
    </row>
    <row r="2" spans="1:5" ht="15.6" x14ac:dyDescent="0.3">
      <c r="A2" s="392">
        <v>44798</v>
      </c>
      <c r="B2" s="392"/>
      <c r="C2" s="392"/>
      <c r="D2" s="392"/>
      <c r="E2" s="392"/>
    </row>
    <row r="3" spans="1:5" ht="15.6" x14ac:dyDescent="0.3">
      <c r="A3" s="391" t="s">
        <v>138</v>
      </c>
      <c r="B3" s="391"/>
      <c r="C3" s="391"/>
      <c r="D3" s="391"/>
      <c r="E3" s="391"/>
    </row>
    <row r="4" spans="1:5" ht="15" x14ac:dyDescent="0.25">
      <c r="A4" s="28"/>
      <c r="B4" s="29"/>
      <c r="C4" s="95"/>
      <c r="D4" s="95"/>
    </row>
    <row r="5" spans="1:5" ht="15.6" x14ac:dyDescent="0.3">
      <c r="A5" s="391" t="s">
        <v>56</v>
      </c>
      <c r="B5" s="391"/>
      <c r="C5" s="391"/>
      <c r="D5" s="391"/>
      <c r="E5" s="391"/>
    </row>
    <row r="6" spans="1:5" ht="15.6" x14ac:dyDescent="0.3">
      <c r="A6" s="30"/>
      <c r="B6" s="26"/>
      <c r="C6" s="96"/>
      <c r="D6" s="96"/>
    </row>
    <row r="7" spans="1:5" ht="15.6" x14ac:dyDescent="0.3">
      <c r="A7" s="30" t="s">
        <v>28</v>
      </c>
      <c r="B7" s="104" t="s">
        <v>90</v>
      </c>
      <c r="C7" s="96" t="s">
        <v>58</v>
      </c>
      <c r="D7" s="96" t="s">
        <v>5</v>
      </c>
    </row>
    <row r="8" spans="1:5" ht="15" x14ac:dyDescent="0.25">
      <c r="A8" s="28" t="s">
        <v>59</v>
      </c>
      <c r="B8" s="135">
        <f>Bareback!C5</f>
        <v>0</v>
      </c>
      <c r="C8" s="136">
        <v>15</v>
      </c>
      <c r="D8" s="136">
        <f t="shared" ref="D8:D13" si="0">B8*C8</f>
        <v>0</v>
      </c>
      <c r="E8" s="137"/>
    </row>
    <row r="9" spans="1:5" ht="15" x14ac:dyDescent="0.25">
      <c r="A9" s="28" t="s">
        <v>62</v>
      </c>
      <c r="B9" s="135">
        <f>'Saddle Bronc'!C5</f>
        <v>0</v>
      </c>
      <c r="C9" s="136">
        <v>15</v>
      </c>
      <c r="D9" s="136">
        <f t="shared" si="0"/>
        <v>0</v>
      </c>
      <c r="E9" s="137"/>
    </row>
    <row r="10" spans="1:5" ht="15" x14ac:dyDescent="0.25">
      <c r="A10" s="28" t="s">
        <v>66</v>
      </c>
      <c r="B10" s="135">
        <f>'Bull Riding'!C5</f>
        <v>0</v>
      </c>
      <c r="C10" s="136">
        <v>15</v>
      </c>
      <c r="D10" s="136">
        <f t="shared" si="0"/>
        <v>0</v>
      </c>
      <c r="E10" s="137"/>
    </row>
    <row r="11" spans="1:5" ht="15" x14ac:dyDescent="0.25">
      <c r="A11" s="28" t="s">
        <v>60</v>
      </c>
      <c r="B11" s="135">
        <f>'Steer Wrestling'!C5</f>
        <v>0</v>
      </c>
      <c r="C11" s="136">
        <v>15</v>
      </c>
      <c r="D11" s="136">
        <f>B11*C11</f>
        <v>0</v>
      </c>
      <c r="E11" s="137"/>
    </row>
    <row r="12" spans="1:5" ht="15" x14ac:dyDescent="0.25">
      <c r="A12" s="28" t="s">
        <v>63</v>
      </c>
      <c r="B12" s="135">
        <f>'Tie Down'!C5</f>
        <v>0</v>
      </c>
      <c r="C12" s="136">
        <v>15</v>
      </c>
      <c r="D12" s="136">
        <f t="shared" si="0"/>
        <v>0</v>
      </c>
      <c r="E12" s="137"/>
    </row>
    <row r="13" spans="1:5" ht="15" x14ac:dyDescent="0.25">
      <c r="A13" s="28" t="s">
        <v>61</v>
      </c>
      <c r="B13" s="135">
        <f>Breakaway!C5</f>
        <v>0</v>
      </c>
      <c r="C13" s="136">
        <v>15</v>
      </c>
      <c r="D13" s="136">
        <f t="shared" si="0"/>
        <v>0</v>
      </c>
      <c r="E13" s="137"/>
    </row>
    <row r="14" spans="1:5" ht="15" x14ac:dyDescent="0.25">
      <c r="A14" s="28" t="s">
        <v>64</v>
      </c>
      <c r="B14" s="135">
        <f>'Open Teams'!C5</f>
        <v>0</v>
      </c>
      <c r="C14" s="136">
        <v>15</v>
      </c>
      <c r="D14" s="136">
        <f t="shared" ref="D14:D20" si="1">B14*C14</f>
        <v>0</v>
      </c>
      <c r="E14" s="137"/>
    </row>
    <row r="15" spans="1:5" ht="15" x14ac:dyDescent="0.25">
      <c r="A15" s="28" t="s">
        <v>65</v>
      </c>
      <c r="B15" s="135">
        <f>'Open Teams'!M5</f>
        <v>0</v>
      </c>
      <c r="C15" s="136">
        <v>15</v>
      </c>
      <c r="D15" s="136">
        <f t="shared" si="1"/>
        <v>0</v>
      </c>
      <c r="E15" s="137"/>
    </row>
    <row r="16" spans="1:5" ht="15" x14ac:dyDescent="0.25">
      <c r="A16" s="28" t="s">
        <v>68</v>
      </c>
      <c r="B16" s="135">
        <f>'Jr. Breakaway'!C5</f>
        <v>28</v>
      </c>
      <c r="C16" s="136">
        <v>15</v>
      </c>
      <c r="D16" s="136">
        <f>B16*C16</f>
        <v>420</v>
      </c>
      <c r="E16" s="137"/>
    </row>
    <row r="17" spans="1:11" ht="15" x14ac:dyDescent="0.25">
      <c r="A17" s="28" t="s">
        <v>67</v>
      </c>
      <c r="B17" s="135">
        <f>'Jr. Bull Riding'!C5</f>
        <v>9</v>
      </c>
      <c r="C17" s="136">
        <v>15</v>
      </c>
      <c r="D17" s="136">
        <f t="shared" si="1"/>
        <v>135</v>
      </c>
      <c r="E17" s="137"/>
    </row>
    <row r="18" spans="1:11" ht="15" x14ac:dyDescent="0.25">
      <c r="A18" s="28" t="s">
        <v>70</v>
      </c>
      <c r="B18" s="135">
        <f>'Sr. Breakaway'!C5</f>
        <v>51</v>
      </c>
      <c r="C18" s="136">
        <v>15</v>
      </c>
      <c r="D18" s="138">
        <f>B18*C18</f>
        <v>765</v>
      </c>
      <c r="E18" s="137"/>
    </row>
    <row r="19" spans="1:11" ht="15" x14ac:dyDescent="0.25">
      <c r="A19" s="28" t="s">
        <v>69</v>
      </c>
      <c r="B19" s="135">
        <f>'Sr. Team Roping'!C5</f>
        <v>55</v>
      </c>
      <c r="C19" s="136">
        <v>15</v>
      </c>
      <c r="D19" s="136">
        <f t="shared" si="1"/>
        <v>825</v>
      </c>
      <c r="E19" s="137"/>
    </row>
    <row r="20" spans="1:11" ht="15" x14ac:dyDescent="0.25">
      <c r="A20" s="28" t="s">
        <v>79</v>
      </c>
      <c r="B20" s="135">
        <f>'Sr. Team Roping'!M5</f>
        <v>55</v>
      </c>
      <c r="C20" s="136">
        <v>15</v>
      </c>
      <c r="D20" s="139">
        <f t="shared" si="1"/>
        <v>825</v>
      </c>
      <c r="E20" s="137"/>
    </row>
    <row r="21" spans="1:11" ht="15" x14ac:dyDescent="0.25">
      <c r="A21" s="28"/>
      <c r="B21" s="29"/>
      <c r="C21" s="95"/>
      <c r="D21" s="95">
        <f>SUM(D8:D20)</f>
        <v>2970</v>
      </c>
    </row>
    <row r="22" spans="1:11" ht="15" x14ac:dyDescent="0.25">
      <c r="B22" s="27"/>
      <c r="C22" s="27"/>
      <c r="D22" s="304"/>
      <c r="E22" s="305"/>
      <c r="F22" s="31"/>
    </row>
    <row r="23" spans="1:11" ht="15.6" x14ac:dyDescent="0.3">
      <c r="B23" s="27"/>
      <c r="C23" s="27"/>
      <c r="D23" s="338"/>
      <c r="E23" s="305"/>
      <c r="F23" s="31"/>
      <c r="I23" s="206"/>
      <c r="J23" s="206"/>
      <c r="K23" s="206"/>
    </row>
    <row r="24" spans="1:11" ht="15" x14ac:dyDescent="0.25">
      <c r="B24" s="27"/>
      <c r="C24" s="27"/>
      <c r="D24" s="304"/>
      <c r="E24" s="305"/>
      <c r="F24" s="31"/>
      <c r="I24" s="206"/>
      <c r="J24" s="206"/>
      <c r="K24" s="206"/>
    </row>
    <row r="25" spans="1:11" ht="15" customHeight="1" x14ac:dyDescent="0.25">
      <c r="B25" s="27"/>
      <c r="C25" s="31"/>
      <c r="D25" s="304"/>
      <c r="E25" s="305"/>
      <c r="F25" s="31"/>
      <c r="I25" s="206"/>
      <c r="J25" s="206"/>
      <c r="K25" s="206"/>
    </row>
    <row r="26" spans="1:11" ht="15" customHeight="1" x14ac:dyDescent="0.3">
      <c r="B26" s="27"/>
      <c r="C26" s="31"/>
      <c r="D26" s="338"/>
      <c r="E26" s="339"/>
      <c r="F26" s="31"/>
      <c r="I26" s="206"/>
      <c r="J26" s="206"/>
      <c r="K26" s="206"/>
    </row>
    <row r="27" spans="1:11" ht="17.399999999999999" x14ac:dyDescent="0.3">
      <c r="B27" s="27"/>
      <c r="C27" s="31"/>
      <c r="D27" s="306"/>
      <c r="E27" s="307"/>
      <c r="F27" s="31"/>
      <c r="I27" s="206"/>
      <c r="J27" s="206"/>
      <c r="K27" s="206"/>
    </row>
    <row r="28" spans="1:11" x14ac:dyDescent="0.25">
      <c r="B28" s="27"/>
      <c r="C28" s="27"/>
      <c r="D28" s="31"/>
      <c r="E28" s="31"/>
      <c r="F28" s="31"/>
      <c r="I28" s="206"/>
      <c r="J28" s="206"/>
      <c r="K28" s="206"/>
    </row>
    <row r="29" spans="1:11" x14ac:dyDescent="0.25">
      <c r="B29" s="27"/>
      <c r="C29" s="27"/>
      <c r="D29" s="237"/>
      <c r="E29" s="206"/>
      <c r="I29" s="206"/>
      <c r="J29" s="206"/>
      <c r="K29" s="206"/>
    </row>
    <row r="30" spans="1:11" x14ac:dyDescent="0.25">
      <c r="A30" s="32"/>
      <c r="B30" s="32"/>
      <c r="C30" s="32"/>
      <c r="D30" s="32"/>
      <c r="E30" s="32"/>
      <c r="I30" s="206"/>
      <c r="J30" s="206"/>
      <c r="K30" s="206"/>
    </row>
    <row r="31" spans="1:11" s="28" customFormat="1" ht="15" x14ac:dyDescent="0.25">
      <c r="A31" s="28" t="s">
        <v>116</v>
      </c>
      <c r="B31" s="29"/>
      <c r="C31" s="95"/>
      <c r="D31" s="95"/>
      <c r="G31" s="34"/>
      <c r="I31" s="206"/>
      <c r="J31" s="206"/>
      <c r="K31" s="206"/>
    </row>
    <row r="32" spans="1:11" s="28" customFormat="1" ht="15" x14ac:dyDescent="0.25">
      <c r="B32" s="29"/>
      <c r="C32" s="95"/>
      <c r="D32" s="95"/>
      <c r="G32" s="34"/>
    </row>
    <row r="33" spans="1:7" x14ac:dyDescent="0.25">
      <c r="A33" s="32"/>
      <c r="B33" s="33"/>
      <c r="C33" s="98"/>
      <c r="D33" s="98"/>
      <c r="E33" s="32"/>
    </row>
    <row r="34" spans="1:7" s="28" customFormat="1" ht="15" x14ac:dyDescent="0.25">
      <c r="A34" s="28" t="s">
        <v>124</v>
      </c>
      <c r="B34" s="29"/>
      <c r="C34" s="95"/>
      <c r="D34" s="95"/>
      <c r="G34" s="34"/>
    </row>
  </sheetData>
  <mergeCells count="4">
    <mergeCell ref="A1:E1"/>
    <mergeCell ref="A2:E2"/>
    <mergeCell ref="A3:E3"/>
    <mergeCell ref="A5:E5"/>
  </mergeCells>
  <printOptions horizontalCentered="1"/>
  <pageMargins left="0.25" right="0.25" top="1" bottom="1" header="0.3" footer="0.3"/>
  <pageSetup scale="120" orientation="portrait" r:id="rId1"/>
  <rowBreaks count="2" manualBreakCount="2">
    <brk id="36" max="16383" man="1"/>
    <brk id="42" max="16383" man="1"/>
  </rowBreaks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70"/>
  <sheetViews>
    <sheetView view="pageBreakPreview" zoomScaleNormal="100" zoomScaleSheetLayoutView="100" workbookViewId="0">
      <selection activeCell="A3" sqref="A3:F3"/>
    </sheetView>
  </sheetViews>
  <sheetFormatPr defaultColWidth="9.109375" defaultRowHeight="13.2" x14ac:dyDescent="0.25"/>
  <cols>
    <col min="1" max="1" width="15.44140625" style="27" customWidth="1"/>
    <col min="2" max="2" width="14.88671875" style="35" bestFit="1" customWidth="1"/>
    <col min="3" max="3" width="11.109375" style="99" customWidth="1"/>
    <col min="4" max="4" width="10.88671875" style="35" bestFit="1" customWidth="1"/>
    <col min="5" max="5" width="11.6640625" style="27" customWidth="1"/>
    <col min="6" max="6" width="12" style="27" customWidth="1"/>
    <col min="7" max="7" width="9.109375" style="31"/>
    <col min="8" max="16384" width="9.109375" style="27"/>
  </cols>
  <sheetData>
    <row r="1" spans="1:9" ht="17.399999999999999" x14ac:dyDescent="0.3">
      <c r="A1" s="393" t="s">
        <v>139</v>
      </c>
      <c r="B1" s="393"/>
      <c r="C1" s="393"/>
      <c r="D1" s="393"/>
      <c r="E1" s="393"/>
      <c r="F1" s="393"/>
      <c r="G1" s="147"/>
      <c r="H1" s="147"/>
      <c r="I1" s="147"/>
    </row>
    <row r="2" spans="1:9" ht="17.399999999999999" x14ac:dyDescent="0.3">
      <c r="A2" s="394">
        <v>44798</v>
      </c>
      <c r="B2" s="394"/>
      <c r="C2" s="394"/>
      <c r="D2" s="394"/>
      <c r="E2" s="394"/>
      <c r="F2" s="394"/>
      <c r="G2" s="148"/>
      <c r="H2" s="148"/>
      <c r="I2" s="148"/>
    </row>
    <row r="3" spans="1:9" ht="17.399999999999999" x14ac:dyDescent="0.3">
      <c r="A3" s="393" t="s">
        <v>138</v>
      </c>
      <c r="B3" s="393"/>
      <c r="C3" s="393"/>
      <c r="D3" s="393"/>
      <c r="E3" s="393"/>
      <c r="F3" s="393"/>
      <c r="G3" s="147"/>
      <c r="H3" s="147"/>
      <c r="I3" s="147"/>
    </row>
    <row r="4" spans="1:9" ht="7.5" customHeight="1" x14ac:dyDescent="0.25">
      <c r="A4" s="28"/>
      <c r="B4" s="29"/>
      <c r="C4" s="95"/>
      <c r="D4" s="29"/>
    </row>
    <row r="5" spans="1:9" ht="15.6" x14ac:dyDescent="0.3">
      <c r="A5" s="391" t="s">
        <v>73</v>
      </c>
      <c r="B5" s="391"/>
      <c r="C5" s="391"/>
      <c r="D5" s="391"/>
      <c r="E5" s="391"/>
      <c r="F5" s="391"/>
    </row>
    <row r="6" spans="1:9" ht="10.5" customHeight="1" x14ac:dyDescent="0.3">
      <c r="A6" s="30"/>
      <c r="B6" s="94"/>
      <c r="C6" s="96"/>
      <c r="D6" s="94"/>
    </row>
    <row r="7" spans="1:9" ht="31.2" x14ac:dyDescent="0.3">
      <c r="A7" s="30" t="s">
        <v>28</v>
      </c>
      <c r="B7" s="94" t="s">
        <v>57</v>
      </c>
      <c r="C7" s="97" t="s">
        <v>73</v>
      </c>
      <c r="D7" s="94" t="s">
        <v>5</v>
      </c>
    </row>
    <row r="8" spans="1:9" ht="15" x14ac:dyDescent="0.25">
      <c r="A8" s="140" t="s">
        <v>59</v>
      </c>
      <c r="B8" s="135">
        <f>Bareback!C5</f>
        <v>0</v>
      </c>
      <c r="C8" s="136">
        <f>Bareback!E12</f>
        <v>0</v>
      </c>
      <c r="D8" s="136">
        <f t="shared" ref="D8:D22" si="0">C8</f>
        <v>0</v>
      </c>
    </row>
    <row r="9" spans="1:9" ht="15" x14ac:dyDescent="0.25">
      <c r="A9" s="140" t="s">
        <v>62</v>
      </c>
      <c r="B9" s="135">
        <f>'Saddle Bronc'!C5</f>
        <v>0</v>
      </c>
      <c r="C9" s="136">
        <f>'Saddle Bronc'!E12</f>
        <v>0</v>
      </c>
      <c r="D9" s="136">
        <f t="shared" si="0"/>
        <v>0</v>
      </c>
    </row>
    <row r="10" spans="1:9" ht="15" x14ac:dyDescent="0.25">
      <c r="A10" s="140" t="s">
        <v>66</v>
      </c>
      <c r="B10" s="135">
        <f>'Bull Riding'!C5</f>
        <v>0</v>
      </c>
      <c r="C10" s="136">
        <f>'Bull Riding'!E12</f>
        <v>0</v>
      </c>
      <c r="D10" s="136">
        <f t="shared" si="0"/>
        <v>0</v>
      </c>
    </row>
    <row r="11" spans="1:9" ht="15" x14ac:dyDescent="0.25">
      <c r="A11" s="140" t="s">
        <v>60</v>
      </c>
      <c r="B11" s="135">
        <f>'Steer Wrestling'!C5</f>
        <v>0</v>
      </c>
      <c r="C11" s="136">
        <f>'Steer Wrestling'!E12</f>
        <v>0</v>
      </c>
      <c r="D11" s="136">
        <f t="shared" si="0"/>
        <v>0</v>
      </c>
    </row>
    <row r="12" spans="1:9" ht="15" x14ac:dyDescent="0.25">
      <c r="A12" s="140" t="s">
        <v>63</v>
      </c>
      <c r="B12" s="135">
        <f>'Tie Down'!C5</f>
        <v>0</v>
      </c>
      <c r="C12" s="136">
        <f>'Tie Down'!E12</f>
        <v>0</v>
      </c>
      <c r="D12" s="136">
        <f t="shared" si="0"/>
        <v>0</v>
      </c>
    </row>
    <row r="13" spans="1:9" ht="15" x14ac:dyDescent="0.25">
      <c r="A13" s="140" t="s">
        <v>61</v>
      </c>
      <c r="B13" s="135">
        <f>Breakaway!C5</f>
        <v>0</v>
      </c>
      <c r="C13" s="136">
        <f>Breakaway!E12</f>
        <v>0</v>
      </c>
      <c r="D13" s="136">
        <f t="shared" si="0"/>
        <v>0</v>
      </c>
    </row>
    <row r="14" spans="1:9" ht="15" x14ac:dyDescent="0.25">
      <c r="A14" s="140" t="s">
        <v>85</v>
      </c>
      <c r="B14" s="135">
        <f>'Barrel Racing'!C5</f>
        <v>0</v>
      </c>
      <c r="C14" s="136">
        <f>'Barrel Racing'!E12</f>
        <v>0</v>
      </c>
      <c r="D14" s="136">
        <f t="shared" si="0"/>
        <v>0</v>
      </c>
    </row>
    <row r="15" spans="1:9" ht="15" x14ac:dyDescent="0.25">
      <c r="A15" s="140" t="s">
        <v>64</v>
      </c>
      <c r="B15" s="135">
        <f>'Open Teams'!C5</f>
        <v>0</v>
      </c>
      <c r="C15" s="136">
        <f>'Open Teams'!E12</f>
        <v>0</v>
      </c>
      <c r="D15" s="136">
        <f t="shared" si="0"/>
        <v>0</v>
      </c>
    </row>
    <row r="16" spans="1:9" ht="15" x14ac:dyDescent="0.25">
      <c r="A16" s="140" t="s">
        <v>65</v>
      </c>
      <c r="B16" s="135">
        <f>'Open Teams'!M5</f>
        <v>0</v>
      </c>
      <c r="C16" s="136">
        <f>'Open Teams'!O12</f>
        <v>120</v>
      </c>
      <c r="D16" s="136">
        <f t="shared" si="0"/>
        <v>120</v>
      </c>
    </row>
    <row r="17" spans="1:7" ht="15" x14ac:dyDescent="0.25">
      <c r="A17" s="140" t="s">
        <v>68</v>
      </c>
      <c r="B17" s="135">
        <f>'Jr. Breakaway'!C5</f>
        <v>28</v>
      </c>
      <c r="C17" s="136">
        <f>'Jr. Breakaway'!E12</f>
        <v>144</v>
      </c>
      <c r="D17" s="136">
        <f t="shared" si="0"/>
        <v>144</v>
      </c>
    </row>
    <row r="18" spans="1:7" ht="15" x14ac:dyDescent="0.25">
      <c r="A18" s="140" t="s">
        <v>86</v>
      </c>
      <c r="B18" s="135">
        <f>'Jr. Barrel Racing'!C5</f>
        <v>24</v>
      </c>
      <c r="C18" s="136">
        <f>'Jr. Barrel Racing'!E12</f>
        <v>132</v>
      </c>
      <c r="D18" s="136">
        <f t="shared" si="0"/>
        <v>132</v>
      </c>
    </row>
    <row r="19" spans="1:7" ht="15" x14ac:dyDescent="0.25">
      <c r="A19" s="140" t="s">
        <v>67</v>
      </c>
      <c r="B19" s="135">
        <f>'Jr. Bull Riding'!C5</f>
        <v>9</v>
      </c>
      <c r="C19" s="136">
        <f>'Jr. Bull Riding'!E12</f>
        <v>87</v>
      </c>
      <c r="D19" s="136">
        <f t="shared" si="0"/>
        <v>87</v>
      </c>
    </row>
    <row r="20" spans="1:7" ht="15" x14ac:dyDescent="0.25">
      <c r="A20" s="141" t="s">
        <v>70</v>
      </c>
      <c r="B20" s="142">
        <f>'Sr. Breakaway'!C5</f>
        <v>51</v>
      </c>
      <c r="C20" s="138">
        <f>'Sr. Breakaway'!E12</f>
        <v>289.5</v>
      </c>
      <c r="D20" s="138">
        <f t="shared" si="0"/>
        <v>289.5</v>
      </c>
    </row>
    <row r="21" spans="1:7" ht="15" x14ac:dyDescent="0.25">
      <c r="A21" s="140" t="s">
        <v>69</v>
      </c>
      <c r="B21" s="135">
        <f>'Sr. Team Roping'!C5</f>
        <v>55</v>
      </c>
      <c r="C21" s="136">
        <f>'Sr. Team Roping'!E12</f>
        <v>307.5</v>
      </c>
      <c r="D21" s="136">
        <f t="shared" si="0"/>
        <v>307.5</v>
      </c>
    </row>
    <row r="22" spans="1:7" ht="15" x14ac:dyDescent="0.25">
      <c r="A22" s="140" t="s">
        <v>79</v>
      </c>
      <c r="B22" s="135">
        <f>'Sr. Team Roping'!M5</f>
        <v>55</v>
      </c>
      <c r="C22" s="136">
        <f>'Sr. Team Roping'!O12</f>
        <v>307.5</v>
      </c>
      <c r="D22" s="139">
        <f t="shared" si="0"/>
        <v>307.5</v>
      </c>
    </row>
    <row r="23" spans="1:7" ht="15" x14ac:dyDescent="0.25">
      <c r="B23" s="27"/>
      <c r="C23" s="27"/>
      <c r="D23" s="95">
        <f>SUM(D8:D22)</f>
        <v>1387.5</v>
      </c>
      <c r="E23" s="28" t="s">
        <v>99</v>
      </c>
    </row>
    <row r="24" spans="1:7" ht="17.399999999999999" x14ac:dyDescent="0.3">
      <c r="B24" s="27"/>
      <c r="C24" s="355"/>
      <c r="D24" s="100"/>
    </row>
    <row r="25" spans="1:7" s="28" customFormat="1" ht="15" x14ac:dyDescent="0.25">
      <c r="B25" s="29"/>
      <c r="C25" s="95"/>
      <c r="D25" s="29"/>
      <c r="E25" s="310"/>
      <c r="F25" s="310"/>
      <c r="G25" s="34"/>
    </row>
    <row r="26" spans="1:7" s="28" customFormat="1" ht="15.6" x14ac:dyDescent="0.3">
      <c r="B26" s="29"/>
      <c r="C26" s="95"/>
      <c r="D26" s="94"/>
      <c r="E26" s="30"/>
      <c r="G26" s="34"/>
    </row>
    <row r="27" spans="1:7" s="28" customFormat="1" ht="15.75" customHeight="1" x14ac:dyDescent="0.3">
      <c r="A27" s="397" t="s">
        <v>75</v>
      </c>
      <c r="B27" s="397"/>
      <c r="C27" s="397"/>
      <c r="D27" s="397"/>
      <c r="E27" s="397"/>
      <c r="F27" s="397"/>
      <c r="G27" s="34"/>
    </row>
    <row r="28" spans="1:7" s="28" customFormat="1" ht="16.2" thickBot="1" x14ac:dyDescent="0.35">
      <c r="A28" s="207" t="s">
        <v>28</v>
      </c>
      <c r="B28" s="208" t="s">
        <v>57</v>
      </c>
      <c r="C28" s="209" t="s">
        <v>77</v>
      </c>
      <c r="D28" s="210" t="s">
        <v>5</v>
      </c>
      <c r="E28" s="30"/>
      <c r="G28" s="34"/>
    </row>
    <row r="29" spans="1:7" s="28" customFormat="1" ht="16.2" thickTop="1" x14ac:dyDescent="0.3">
      <c r="A29" s="28" t="s">
        <v>40</v>
      </c>
      <c r="B29" s="29">
        <f>'Barrel Racing'!C5</f>
        <v>0</v>
      </c>
      <c r="C29" s="95">
        <v>3</v>
      </c>
      <c r="D29" s="95">
        <f>B29*C29</f>
        <v>0</v>
      </c>
      <c r="E29" s="30"/>
      <c r="G29" s="34"/>
    </row>
    <row r="30" spans="1:7" s="28" customFormat="1" ht="15.6" x14ac:dyDescent="0.3">
      <c r="A30" s="28" t="s">
        <v>76</v>
      </c>
      <c r="B30" s="29">
        <f>'Jr. Barrel Racing'!C5</f>
        <v>24</v>
      </c>
      <c r="C30" s="95">
        <v>3</v>
      </c>
      <c r="D30" s="101">
        <f>B30*C30</f>
        <v>72</v>
      </c>
      <c r="E30" s="30"/>
    </row>
    <row r="31" spans="1:7" s="28" customFormat="1" ht="15.6" x14ac:dyDescent="0.3">
      <c r="B31" s="29"/>
      <c r="C31" s="95"/>
      <c r="D31" s="95">
        <f>SUM(D29:D30)</f>
        <v>72</v>
      </c>
      <c r="E31" s="30"/>
    </row>
    <row r="32" spans="1:7" s="28" customFormat="1" ht="15.6" x14ac:dyDescent="0.3">
      <c r="B32" s="29"/>
      <c r="C32" s="95"/>
      <c r="D32" s="29"/>
      <c r="E32" s="30"/>
    </row>
    <row r="33" spans="1:7" s="28" customFormat="1" ht="15" customHeight="1" x14ac:dyDescent="0.25">
      <c r="B33" s="395" t="s">
        <v>51</v>
      </c>
      <c r="C33" s="395"/>
      <c r="D33" s="95">
        <f>D23+D31</f>
        <v>1459.5</v>
      </c>
      <c r="E33" s="398" t="s">
        <v>100</v>
      </c>
      <c r="F33" s="398"/>
    </row>
    <row r="34" spans="1:7" s="28" customFormat="1" ht="15.6" x14ac:dyDescent="0.3">
      <c r="B34" s="105"/>
      <c r="C34" s="105"/>
      <c r="D34" s="217"/>
      <c r="E34" s="396"/>
      <c r="F34" s="396"/>
    </row>
    <row r="35" spans="1:7" s="28" customFormat="1" ht="15.6" x14ac:dyDescent="0.3">
      <c r="B35" s="391"/>
      <c r="C35" s="391"/>
      <c r="D35" s="217"/>
      <c r="E35" s="205"/>
      <c r="F35" s="205"/>
    </row>
    <row r="36" spans="1:7" s="28" customFormat="1" ht="15.6" x14ac:dyDescent="0.3">
      <c r="B36" s="391"/>
      <c r="C36" s="391"/>
      <c r="D36" s="217"/>
      <c r="E36" s="221"/>
      <c r="F36" s="221"/>
    </row>
    <row r="37" spans="1:7" s="28" customFormat="1" ht="15.6" x14ac:dyDescent="0.3">
      <c r="B37" s="330"/>
      <c r="C37" s="330"/>
      <c r="D37" s="331"/>
      <c r="E37" s="332"/>
      <c r="F37" s="332"/>
    </row>
    <row r="38" spans="1:7" s="28" customFormat="1" ht="15.6" x14ac:dyDescent="0.3">
      <c r="B38" s="105"/>
      <c r="C38" s="105"/>
      <c r="D38" s="95"/>
    </row>
    <row r="39" spans="1:7" s="28" customFormat="1" ht="15" x14ac:dyDescent="0.25">
      <c r="A39" s="102"/>
      <c r="B39" s="103"/>
      <c r="C39" s="101"/>
      <c r="D39" s="103"/>
      <c r="E39" s="102"/>
    </row>
    <row r="40" spans="1:7" s="28" customFormat="1" ht="15" x14ac:dyDescent="0.25">
      <c r="A40" s="28" t="s">
        <v>116</v>
      </c>
      <c r="B40" s="29"/>
      <c r="C40" s="95"/>
      <c r="D40" s="29"/>
    </row>
    <row r="41" spans="1:7" s="28" customFormat="1" ht="15" x14ac:dyDescent="0.25">
      <c r="B41" s="29"/>
      <c r="C41" s="95"/>
      <c r="D41" s="29"/>
    </row>
    <row r="42" spans="1:7" x14ac:dyDescent="0.25">
      <c r="G42" s="27"/>
    </row>
    <row r="43" spans="1:7" x14ac:dyDescent="0.25">
      <c r="A43" s="32"/>
      <c r="B43" s="33"/>
      <c r="C43" s="98"/>
      <c r="D43" s="33"/>
      <c r="E43" s="32"/>
      <c r="G43" s="27"/>
    </row>
    <row r="44" spans="1:7" s="28" customFormat="1" ht="15" x14ac:dyDescent="0.25">
      <c r="A44" s="28" t="s">
        <v>124</v>
      </c>
      <c r="B44" s="29"/>
      <c r="C44" s="95"/>
      <c r="D44" s="29"/>
    </row>
    <row r="45" spans="1:7" ht="13.5" customHeight="1" x14ac:dyDescent="0.25">
      <c r="G45" s="27"/>
    </row>
    <row r="56" spans="3:5" ht="15" x14ac:dyDescent="0.25">
      <c r="C56" s="34"/>
      <c r="D56" s="28">
        <v>200</v>
      </c>
    </row>
    <row r="57" spans="3:5" ht="15" x14ac:dyDescent="0.25">
      <c r="C57" s="34"/>
      <c r="D57" s="28">
        <v>300</v>
      </c>
    </row>
    <row r="58" spans="3:5" ht="15" x14ac:dyDescent="0.25">
      <c r="C58" s="34"/>
      <c r="D58" s="28">
        <v>40</v>
      </c>
    </row>
    <row r="59" spans="3:5" ht="15" x14ac:dyDescent="0.25">
      <c r="C59" s="34"/>
      <c r="D59" s="28">
        <v>215</v>
      </c>
    </row>
    <row r="60" spans="3:5" ht="15" x14ac:dyDescent="0.25">
      <c r="C60" s="34"/>
      <c r="D60" s="28">
        <f>SUM(D56:D59)</f>
        <v>755</v>
      </c>
    </row>
    <row r="61" spans="3:5" ht="15" x14ac:dyDescent="0.25">
      <c r="C61" s="34"/>
      <c r="D61" s="28">
        <v>10</v>
      </c>
      <c r="E61" s="206" t="s">
        <v>104</v>
      </c>
    </row>
    <row r="62" spans="3:5" ht="15" x14ac:dyDescent="0.25">
      <c r="C62" s="34"/>
      <c r="D62" s="28">
        <v>10</v>
      </c>
      <c r="E62" s="206" t="s">
        <v>101</v>
      </c>
    </row>
    <row r="63" spans="3:5" ht="15" x14ac:dyDescent="0.25">
      <c r="C63" s="34"/>
      <c r="D63" s="28">
        <v>120</v>
      </c>
      <c r="E63" s="206" t="s">
        <v>102</v>
      </c>
    </row>
    <row r="64" spans="3:5" ht="15" x14ac:dyDescent="0.25">
      <c r="C64" s="34"/>
      <c r="D64" s="28">
        <v>250</v>
      </c>
      <c r="E64" s="206" t="s">
        <v>103</v>
      </c>
    </row>
    <row r="65" spans="3:5" ht="15" x14ac:dyDescent="0.25">
      <c r="C65" s="34"/>
      <c r="D65" s="28">
        <v>90</v>
      </c>
      <c r="E65" s="206" t="s">
        <v>106</v>
      </c>
    </row>
    <row r="66" spans="3:5" ht="15" x14ac:dyDescent="0.25">
      <c r="C66" s="34"/>
      <c r="D66" s="28">
        <v>165</v>
      </c>
      <c r="E66" s="206" t="s">
        <v>105</v>
      </c>
    </row>
    <row r="67" spans="3:5" x14ac:dyDescent="0.25">
      <c r="C67" s="31"/>
      <c r="D67" s="27">
        <v>97</v>
      </c>
    </row>
    <row r="68" spans="3:5" ht="15" x14ac:dyDescent="0.25">
      <c r="C68" s="31"/>
      <c r="D68" s="28">
        <f>SUM(D60:D67)</f>
        <v>1497</v>
      </c>
    </row>
    <row r="69" spans="3:5" ht="15" x14ac:dyDescent="0.25">
      <c r="C69" s="34"/>
      <c r="D69" s="28">
        <v>1474</v>
      </c>
    </row>
    <row r="70" spans="3:5" x14ac:dyDescent="0.25">
      <c r="C70" s="31"/>
      <c r="D70" s="27">
        <f>D69-D68</f>
        <v>-23</v>
      </c>
    </row>
  </sheetData>
  <mergeCells count="10">
    <mergeCell ref="B35:C35"/>
    <mergeCell ref="B36:C36"/>
    <mergeCell ref="E34:F34"/>
    <mergeCell ref="A27:F27"/>
    <mergeCell ref="E33:F33"/>
    <mergeCell ref="A1:F1"/>
    <mergeCell ref="A2:F2"/>
    <mergeCell ref="A3:F3"/>
    <mergeCell ref="A5:F5"/>
    <mergeCell ref="B33:C33"/>
  </mergeCells>
  <printOptions horizontalCentered="1"/>
  <pageMargins left="1" right="1" top="0.25" bottom="0" header="0.3" footer="0.3"/>
  <pageSetup scale="90" orientation="portrait" r:id="rId1"/>
  <rowBreaks count="1" manualBreakCount="1">
    <brk id="50" max="16383" man="1"/>
  </rowBreaks>
  <colBreaks count="1" manualBreakCount="1">
    <brk id="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77"/>
  <sheetViews>
    <sheetView view="pageBreakPreview" zoomScale="90" zoomScaleNormal="100" zoomScaleSheetLayoutView="90" workbookViewId="0">
      <selection activeCell="A2" sqref="A2:I2"/>
    </sheetView>
  </sheetViews>
  <sheetFormatPr defaultColWidth="9.109375" defaultRowHeight="17.399999999999999" x14ac:dyDescent="0.3"/>
  <cols>
    <col min="1" max="1" width="10.6640625" style="36" bestFit="1" customWidth="1"/>
    <col min="2" max="2" width="13.88671875" style="36" bestFit="1" customWidth="1"/>
    <col min="3" max="3" width="10.6640625" style="36" bestFit="1" customWidth="1"/>
    <col min="4" max="4" width="14.88671875" style="36" bestFit="1" customWidth="1"/>
    <col min="5" max="6" width="9.109375" style="36"/>
    <col min="7" max="9" width="7.88671875" style="36" customWidth="1"/>
    <col min="10" max="16384" width="9.109375" style="36"/>
  </cols>
  <sheetData>
    <row r="1" spans="1:9" x14ac:dyDescent="0.3">
      <c r="A1" s="393" t="s">
        <v>125</v>
      </c>
      <c r="B1" s="393"/>
      <c r="C1" s="393"/>
      <c r="D1" s="393"/>
      <c r="E1" s="393"/>
      <c r="F1" s="393"/>
      <c r="G1" s="393"/>
      <c r="H1" s="393"/>
      <c r="I1" s="393"/>
    </row>
    <row r="2" spans="1:9" x14ac:dyDescent="0.3">
      <c r="A2" s="394" t="s">
        <v>122</v>
      </c>
      <c r="B2" s="394"/>
      <c r="C2" s="394"/>
      <c r="D2" s="394"/>
      <c r="E2" s="394"/>
      <c r="F2" s="394"/>
      <c r="G2" s="394"/>
      <c r="H2" s="394"/>
      <c r="I2" s="394"/>
    </row>
    <row r="3" spans="1:9" x14ac:dyDescent="0.3">
      <c r="A3" s="393" t="s">
        <v>123</v>
      </c>
      <c r="B3" s="393"/>
      <c r="C3" s="393"/>
      <c r="D3" s="393"/>
      <c r="E3" s="393"/>
      <c r="F3" s="393"/>
      <c r="G3" s="393"/>
      <c r="H3" s="393"/>
      <c r="I3" s="393"/>
    </row>
    <row r="4" spans="1:9" x14ac:dyDescent="0.3">
      <c r="B4" s="37"/>
      <c r="C4" s="37"/>
      <c r="D4" s="37"/>
    </row>
    <row r="5" spans="1:9" x14ac:dyDescent="0.3">
      <c r="A5" s="393" t="s">
        <v>78</v>
      </c>
      <c r="B5" s="393"/>
      <c r="C5" s="393"/>
      <c r="D5" s="393"/>
      <c r="E5" s="393"/>
      <c r="F5" s="393"/>
      <c r="G5" s="393"/>
      <c r="H5" s="393"/>
      <c r="I5" s="393"/>
    </row>
    <row r="7" spans="1:9" x14ac:dyDescent="0.3">
      <c r="A7" s="218">
        <v>199</v>
      </c>
      <c r="B7" s="219" t="s">
        <v>57</v>
      </c>
      <c r="C7" s="219"/>
      <c r="D7" s="219"/>
    </row>
    <row r="8" spans="1:9" x14ac:dyDescent="0.3">
      <c r="A8" s="38">
        <v>4</v>
      </c>
    </row>
    <row r="9" spans="1:9" x14ac:dyDescent="0.3">
      <c r="A9" s="48">
        <f>A7*A8</f>
        <v>796</v>
      </c>
      <c r="B9" s="215" t="s">
        <v>92</v>
      </c>
    </row>
    <row r="10" spans="1:9" x14ac:dyDescent="0.3">
      <c r="A10" s="48"/>
    </row>
    <row r="12" spans="1:9" x14ac:dyDescent="0.3">
      <c r="A12" s="41"/>
      <c r="B12" s="41"/>
      <c r="C12" s="41"/>
      <c r="D12" s="41"/>
      <c r="E12" s="41"/>
      <c r="F12" s="41"/>
    </row>
    <row r="13" spans="1:9" x14ac:dyDescent="0.3">
      <c r="A13" s="36" t="s">
        <v>88</v>
      </c>
    </row>
    <row r="16" spans="1:9" x14ac:dyDescent="0.3">
      <c r="A16" s="41"/>
      <c r="B16" s="41"/>
      <c r="C16" s="41"/>
      <c r="D16" s="41"/>
      <c r="E16" s="41"/>
      <c r="F16" s="41"/>
    </row>
    <row r="17" spans="1:6" x14ac:dyDescent="0.3">
      <c r="A17" s="36" t="s">
        <v>89</v>
      </c>
    </row>
    <row r="21" spans="1:6" x14ac:dyDescent="0.3">
      <c r="A21" s="47">
        <v>125</v>
      </c>
      <c r="B21" s="117" t="s">
        <v>118</v>
      </c>
      <c r="C21" s="219"/>
      <c r="D21" s="219"/>
    </row>
    <row r="22" spans="1:6" x14ac:dyDescent="0.3">
      <c r="A22" s="38">
        <v>125</v>
      </c>
      <c r="B22" s="298" t="s">
        <v>119</v>
      </c>
    </row>
    <row r="23" spans="1:6" x14ac:dyDescent="0.3">
      <c r="A23" s="48">
        <f>SUM(A21:A22)</f>
        <v>250</v>
      </c>
      <c r="B23" s="216" t="s">
        <v>113</v>
      </c>
      <c r="C23" s="215"/>
    </row>
    <row r="24" spans="1:6" x14ac:dyDescent="0.3">
      <c r="A24" s="48"/>
      <c r="B24" s="216"/>
      <c r="C24" s="215"/>
    </row>
    <row r="25" spans="1:6" x14ac:dyDescent="0.3">
      <c r="A25" s="48"/>
      <c r="B25" s="216"/>
      <c r="C25" s="215"/>
    </row>
    <row r="26" spans="1:6" x14ac:dyDescent="0.3">
      <c r="A26" s="40"/>
    </row>
    <row r="27" spans="1:6" x14ac:dyDescent="0.3">
      <c r="A27" s="41"/>
      <c r="B27" s="41"/>
      <c r="C27" s="41"/>
      <c r="D27" s="41"/>
      <c r="E27" s="41"/>
      <c r="F27" s="41"/>
    </row>
    <row r="28" spans="1:6" x14ac:dyDescent="0.3">
      <c r="A28" s="36" t="s">
        <v>107</v>
      </c>
    </row>
    <row r="31" spans="1:6" x14ac:dyDescent="0.3">
      <c r="A31" s="41"/>
      <c r="B31" s="41"/>
      <c r="C31" s="41"/>
      <c r="D31" s="41"/>
      <c r="E31" s="41"/>
      <c r="F31" s="41"/>
    </row>
    <row r="32" spans="1:6" x14ac:dyDescent="0.3">
      <c r="A32" s="36" t="s">
        <v>108</v>
      </c>
    </row>
    <row r="35" spans="1:12" x14ac:dyDescent="0.3">
      <c r="A35" s="393" t="s">
        <v>71</v>
      </c>
      <c r="B35" s="393"/>
      <c r="C35" s="393"/>
      <c r="D35" s="393"/>
      <c r="E35" s="393"/>
      <c r="F35" s="393"/>
      <c r="G35" s="393"/>
      <c r="H35" s="393"/>
      <c r="I35" s="393"/>
      <c r="L35" s="36">
        <f>2400-800</f>
        <v>1600</v>
      </c>
    </row>
    <row r="37" spans="1:12" x14ac:dyDescent="0.3">
      <c r="A37" s="36">
        <v>207</v>
      </c>
      <c r="B37" s="36" t="s">
        <v>57</v>
      </c>
    </row>
    <row r="38" spans="1:12" x14ac:dyDescent="0.3">
      <c r="A38" s="38">
        <v>4</v>
      </c>
    </row>
    <row r="39" spans="1:12" x14ac:dyDescent="0.3">
      <c r="A39" s="39">
        <f>A37*A38</f>
        <v>828</v>
      </c>
      <c r="B39" s="36" t="s">
        <v>72</v>
      </c>
      <c r="I39" s="42"/>
    </row>
    <row r="40" spans="1:12" x14ac:dyDescent="0.3">
      <c r="A40" s="38">
        <v>220</v>
      </c>
      <c r="B40" s="42" t="s">
        <v>87</v>
      </c>
      <c r="I40" s="42"/>
    </row>
    <row r="41" spans="1:12" x14ac:dyDescent="0.3">
      <c r="A41" s="48">
        <f>A39+A40</f>
        <v>1048</v>
      </c>
      <c r="B41" s="48" t="s">
        <v>5</v>
      </c>
      <c r="I41" s="42"/>
    </row>
    <row r="42" spans="1:12" x14ac:dyDescent="0.3">
      <c r="A42" s="48"/>
      <c r="B42" s="311"/>
      <c r="C42" s="311"/>
      <c r="D42" s="311"/>
      <c r="E42" s="311"/>
      <c r="F42" s="311"/>
      <c r="G42" s="311"/>
      <c r="H42" s="42"/>
      <c r="I42" s="42"/>
    </row>
    <row r="43" spans="1:12" x14ac:dyDescent="0.3">
      <c r="A43" s="47"/>
      <c r="I43" s="42"/>
    </row>
    <row r="44" spans="1:12" x14ac:dyDescent="0.3">
      <c r="A44" s="47"/>
      <c r="I44" s="42"/>
    </row>
    <row r="45" spans="1:12" x14ac:dyDescent="0.3">
      <c r="I45" s="42"/>
    </row>
    <row r="46" spans="1:12" x14ac:dyDescent="0.3">
      <c r="A46" s="41"/>
      <c r="B46" s="41"/>
      <c r="C46" s="41"/>
      <c r="D46" s="41"/>
      <c r="E46" s="41"/>
      <c r="F46" s="41"/>
      <c r="I46" s="42"/>
    </row>
    <row r="47" spans="1:12" x14ac:dyDescent="0.3">
      <c r="A47" s="36" t="s">
        <v>124</v>
      </c>
      <c r="I47" s="42"/>
    </row>
    <row r="49" spans="1:9" x14ac:dyDescent="0.3">
      <c r="A49" s="393" t="s">
        <v>117</v>
      </c>
      <c r="B49" s="393"/>
      <c r="C49" s="393"/>
      <c r="D49" s="393"/>
      <c r="E49" s="393"/>
      <c r="F49" s="393"/>
      <c r="G49" s="393"/>
      <c r="H49" s="393"/>
      <c r="I49" s="393"/>
    </row>
    <row r="50" spans="1:9" s="42" customFormat="1" x14ac:dyDescent="0.3">
      <c r="A50" s="49"/>
      <c r="B50" s="49"/>
      <c r="C50" s="49"/>
      <c r="D50" s="49"/>
    </row>
    <row r="51" spans="1:9" s="42" customFormat="1" x14ac:dyDescent="0.3">
      <c r="A51" s="47" t="s">
        <v>16</v>
      </c>
      <c r="C51" s="47"/>
      <c r="D51" s="333">
        <v>52</v>
      </c>
    </row>
    <row r="52" spans="1:9" s="42" customFormat="1" x14ac:dyDescent="0.3">
      <c r="A52" s="47" t="s">
        <v>17</v>
      </c>
      <c r="C52" s="47"/>
      <c r="D52" s="309">
        <v>186</v>
      </c>
    </row>
    <row r="53" spans="1:9" s="42" customFormat="1" x14ac:dyDescent="0.3">
      <c r="A53" s="48"/>
      <c r="D53" s="308">
        <f>SUM(D51:D52)</f>
        <v>238</v>
      </c>
    </row>
    <row r="54" spans="1:9" s="42" customFormat="1" x14ac:dyDescent="0.3">
      <c r="A54" s="48"/>
      <c r="D54" s="238"/>
    </row>
    <row r="55" spans="1:9" s="42" customFormat="1" x14ac:dyDescent="0.3">
      <c r="A55" s="48"/>
      <c r="D55" s="238"/>
    </row>
    <row r="56" spans="1:9" x14ac:dyDescent="0.3">
      <c r="A56" s="41"/>
      <c r="B56" s="41"/>
      <c r="C56" s="41"/>
      <c r="D56" s="41"/>
      <c r="E56" s="41"/>
      <c r="F56" s="41"/>
      <c r="I56" s="42"/>
    </row>
    <row r="57" spans="1:9" x14ac:dyDescent="0.3">
      <c r="A57" s="36" t="s">
        <v>116</v>
      </c>
      <c r="I57" s="42"/>
    </row>
    <row r="58" spans="1:9" x14ac:dyDescent="0.3">
      <c r="I58" s="42"/>
    </row>
    <row r="59" spans="1:9" x14ac:dyDescent="0.3">
      <c r="I59" s="42"/>
    </row>
    <row r="60" spans="1:9" x14ac:dyDescent="0.3">
      <c r="A60" s="41"/>
      <c r="B60" s="41"/>
      <c r="C60" s="41"/>
      <c r="D60" s="41"/>
      <c r="E60" s="41"/>
      <c r="F60" s="41"/>
      <c r="I60" s="42"/>
    </row>
    <row r="61" spans="1:9" x14ac:dyDescent="0.3">
      <c r="A61" s="36" t="s">
        <v>124</v>
      </c>
      <c r="I61" s="42"/>
    </row>
    <row r="62" spans="1:9" x14ac:dyDescent="0.3">
      <c r="I62" s="42"/>
    </row>
    <row r="63" spans="1:9" x14ac:dyDescent="0.3">
      <c r="A63" s="393" t="s">
        <v>93</v>
      </c>
      <c r="B63" s="393"/>
      <c r="C63" s="393"/>
      <c r="D63" s="393"/>
      <c r="E63" s="393"/>
      <c r="F63" s="393"/>
    </row>
    <row r="64" spans="1:9" x14ac:dyDescent="0.3">
      <c r="A64" s="393" t="s">
        <v>94</v>
      </c>
      <c r="B64" s="393"/>
      <c r="C64" s="393"/>
      <c r="D64" s="393"/>
      <c r="E64" s="393"/>
      <c r="F64" s="393"/>
    </row>
    <row r="65" spans="1:6" x14ac:dyDescent="0.3">
      <c r="A65" s="49"/>
      <c r="B65" s="49"/>
      <c r="C65" s="49"/>
      <c r="D65" s="49"/>
      <c r="E65" s="42"/>
      <c r="F65" s="42"/>
    </row>
    <row r="66" spans="1:6" x14ac:dyDescent="0.3">
      <c r="A66" s="47" t="s">
        <v>16</v>
      </c>
      <c r="B66" s="42"/>
      <c r="C66" s="47"/>
      <c r="D66" s="333">
        <v>52</v>
      </c>
      <c r="E66" s="42"/>
      <c r="F66" s="42"/>
    </row>
    <row r="67" spans="1:6" x14ac:dyDescent="0.3">
      <c r="A67" s="47" t="s">
        <v>17</v>
      </c>
      <c r="B67" s="42"/>
      <c r="C67" s="47"/>
      <c r="D67" s="309">
        <v>186</v>
      </c>
      <c r="E67" s="42"/>
      <c r="F67" s="42"/>
    </row>
    <row r="68" spans="1:6" x14ac:dyDescent="0.3">
      <c r="A68" s="48"/>
      <c r="B68" s="42"/>
      <c r="C68" s="42"/>
      <c r="D68" s="308">
        <f>SUM(D66:D67)</f>
        <v>238</v>
      </c>
      <c r="E68" s="42"/>
      <c r="F68" s="42"/>
    </row>
    <row r="69" spans="1:6" x14ac:dyDescent="0.3">
      <c r="A69" s="48"/>
      <c r="B69" s="42"/>
      <c r="C69" s="42"/>
      <c r="D69" s="308"/>
      <c r="E69" s="42"/>
      <c r="F69" s="42"/>
    </row>
    <row r="70" spans="1:6" x14ac:dyDescent="0.3">
      <c r="A70" s="48"/>
      <c r="B70" s="42"/>
      <c r="C70" s="42"/>
      <c r="D70" s="308"/>
      <c r="E70" s="42"/>
      <c r="F70" s="42"/>
    </row>
    <row r="71" spans="1:6" x14ac:dyDescent="0.3">
      <c r="A71" s="47"/>
      <c r="B71" s="42"/>
      <c r="C71" s="47"/>
      <c r="D71" s="42"/>
      <c r="E71" s="42"/>
      <c r="F71" s="42"/>
    </row>
    <row r="72" spans="1:6" x14ac:dyDescent="0.3">
      <c r="A72" s="41"/>
      <c r="B72" s="41"/>
      <c r="C72" s="41"/>
      <c r="D72" s="41"/>
      <c r="E72" s="41"/>
      <c r="F72" s="41"/>
    </row>
    <row r="73" spans="1:6" x14ac:dyDescent="0.3">
      <c r="A73" s="36" t="s">
        <v>95</v>
      </c>
    </row>
    <row r="76" spans="1:6" x14ac:dyDescent="0.3">
      <c r="A76" s="41"/>
      <c r="B76" s="41"/>
      <c r="C76" s="41"/>
      <c r="D76" s="41"/>
      <c r="E76" s="41"/>
      <c r="F76" s="41"/>
    </row>
    <row r="77" spans="1:6" x14ac:dyDescent="0.3">
      <c r="A77" s="36" t="s">
        <v>124</v>
      </c>
    </row>
  </sheetData>
  <mergeCells count="8">
    <mergeCell ref="A63:F63"/>
    <mergeCell ref="A64:F64"/>
    <mergeCell ref="A1:I1"/>
    <mergeCell ref="A2:I2"/>
    <mergeCell ref="A3:I3"/>
    <mergeCell ref="A5:I5"/>
    <mergeCell ref="A35:I35"/>
    <mergeCell ref="A49:I49"/>
  </mergeCells>
  <pageMargins left="0.7" right="0.7" top="0.75" bottom="0.75" header="0.3" footer="0.3"/>
  <pageSetup orientation="portrait" r:id="rId1"/>
  <rowBreaks count="4" manualBreakCount="4">
    <brk id="19" max="8" man="1"/>
    <brk id="33" max="8" man="1"/>
    <brk id="48" max="16383" man="1"/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view="pageBreakPreview" zoomScaleNormal="100" zoomScaleSheetLayoutView="100" workbookViewId="0">
      <selection activeCell="G9" sqref="G9"/>
    </sheetView>
  </sheetViews>
  <sheetFormatPr defaultColWidth="9.109375" defaultRowHeight="13.2" x14ac:dyDescent="0.25"/>
  <cols>
    <col min="1" max="1" width="6" style="50" customWidth="1"/>
    <col min="2" max="2" width="23.6640625" style="50" customWidth="1"/>
    <col min="3" max="3" width="9.33203125" style="50" customWidth="1"/>
    <col min="4" max="4" width="12" style="50" bestFit="1" customWidth="1"/>
    <col min="5" max="5" width="9.5546875" style="50" customWidth="1"/>
    <col min="6" max="6" width="6" style="50" customWidth="1"/>
    <col min="7" max="7" width="23.6640625" style="50" customWidth="1"/>
    <col min="8" max="8" width="9.33203125" style="50" customWidth="1"/>
    <col min="9" max="9" width="12" style="50" bestFit="1" customWidth="1"/>
    <col min="10" max="10" width="9.5546875" style="50" customWidth="1"/>
    <col min="11" max="11" width="6" style="50" customWidth="1"/>
    <col min="12" max="12" width="23.6640625" style="50" customWidth="1"/>
    <col min="13" max="13" width="9.33203125" style="50" customWidth="1"/>
    <col min="14" max="14" width="12" style="50" bestFit="1" customWidth="1"/>
    <col min="15" max="15" width="9.5546875" style="50" customWidth="1"/>
    <col min="16" max="16" width="13.109375" style="50" bestFit="1" customWidth="1"/>
    <col min="17" max="16384" width="9.109375" style="50"/>
  </cols>
  <sheetData>
    <row r="1" spans="1:15" s="87" customFormat="1" ht="22.8" x14ac:dyDescent="0.4">
      <c r="A1" s="380" t="s">
        <v>80</v>
      </c>
      <c r="B1" s="380"/>
      <c r="C1" s="381" t="s">
        <v>125</v>
      </c>
      <c r="D1" s="381"/>
      <c r="E1" s="381"/>
      <c r="F1" s="381"/>
      <c r="G1" s="381"/>
      <c r="H1" s="381"/>
      <c r="K1" s="126"/>
      <c r="L1" s="222" t="s">
        <v>114</v>
      </c>
      <c r="M1" s="382">
        <v>44738</v>
      </c>
      <c r="N1" s="382"/>
      <c r="O1" s="382"/>
    </row>
    <row r="2" spans="1:15" ht="13.8" x14ac:dyDescent="0.3">
      <c r="K2" s="127"/>
      <c r="L2" s="128"/>
      <c r="M2" s="149"/>
      <c r="N2" s="128"/>
      <c r="O2" s="127"/>
    </row>
    <row r="3" spans="1:15" ht="21" customHeight="1" x14ac:dyDescent="0.4">
      <c r="A3" s="379" t="s">
        <v>0</v>
      </c>
      <c r="B3" s="377"/>
      <c r="C3" s="55" t="s">
        <v>16</v>
      </c>
      <c r="D3" s="56"/>
      <c r="E3" s="56"/>
      <c r="F3" s="56"/>
      <c r="G3" s="56"/>
      <c r="H3" s="51"/>
      <c r="I3" s="51"/>
      <c r="J3" s="51"/>
      <c r="K3" s="127"/>
      <c r="L3" s="128"/>
      <c r="M3" s="149"/>
      <c r="N3" s="128"/>
      <c r="O3" s="129"/>
    </row>
    <row r="4" spans="1:15" ht="16.2" thickBot="1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127"/>
      <c r="L4" s="128"/>
      <c r="M4" s="149"/>
      <c r="N4" s="128"/>
      <c r="O4" s="129"/>
    </row>
    <row r="5" spans="1:15" ht="16.2" thickBot="1" x14ac:dyDescent="0.35">
      <c r="A5" s="377" t="s">
        <v>1</v>
      </c>
      <c r="B5" s="378"/>
      <c r="C5" s="57">
        <v>0</v>
      </c>
      <c r="D5" s="51"/>
      <c r="E5" s="51"/>
      <c r="F5" s="51"/>
      <c r="G5" s="51"/>
      <c r="H5" s="51"/>
      <c r="I5" s="51"/>
      <c r="J5" s="51"/>
      <c r="K5" s="130"/>
      <c r="L5" s="128"/>
      <c r="M5" s="149"/>
      <c r="N5" s="128"/>
      <c r="O5" s="129"/>
    </row>
    <row r="6" spans="1:15" ht="16.2" thickBot="1" x14ac:dyDescent="0.35">
      <c r="A6" s="377" t="s">
        <v>2</v>
      </c>
      <c r="B6" s="377"/>
      <c r="C6" s="58">
        <v>0</v>
      </c>
      <c r="D6" s="52" t="s">
        <v>3</v>
      </c>
      <c r="E6" s="384">
        <f>SUM(C5*C6)</f>
        <v>0</v>
      </c>
      <c r="F6" s="376"/>
      <c r="G6" s="51"/>
      <c r="H6" s="51"/>
      <c r="I6" s="51"/>
      <c r="J6" s="51"/>
      <c r="K6" s="130"/>
      <c r="L6" s="128"/>
      <c r="M6" s="149"/>
      <c r="N6" s="128"/>
      <c r="O6" s="129"/>
    </row>
    <row r="7" spans="1:15" ht="16.2" thickBot="1" x14ac:dyDescent="0.35">
      <c r="A7" s="59"/>
      <c r="B7" s="59"/>
      <c r="C7" s="60"/>
      <c r="D7" s="52"/>
      <c r="E7" s="61"/>
      <c r="F7" s="62"/>
      <c r="G7" s="51"/>
      <c r="H7" s="51"/>
      <c r="I7" s="51"/>
      <c r="J7" s="51"/>
      <c r="K7" s="130"/>
      <c r="L7" s="128"/>
      <c r="M7" s="149"/>
      <c r="N7" s="128"/>
      <c r="O7" s="129"/>
    </row>
    <row r="8" spans="1:15" ht="16.2" thickBot="1" x14ac:dyDescent="0.35">
      <c r="A8" s="377" t="s">
        <v>4</v>
      </c>
      <c r="B8" s="378"/>
      <c r="C8" s="63"/>
      <c r="D8" s="51"/>
      <c r="E8" s="375">
        <v>0</v>
      </c>
      <c r="F8" s="376"/>
      <c r="G8" s="51"/>
      <c r="H8" s="51"/>
      <c r="I8" s="51"/>
      <c r="J8" s="51"/>
      <c r="K8" s="130"/>
      <c r="L8" s="132"/>
      <c r="M8" s="149"/>
      <c r="N8" s="128"/>
      <c r="O8" s="129"/>
    </row>
    <row r="9" spans="1:15" ht="16.2" thickBot="1" x14ac:dyDescent="0.35">
      <c r="A9" s="59"/>
      <c r="B9" s="64"/>
      <c r="C9" s="63"/>
      <c r="D9" s="51"/>
      <c r="E9" s="62"/>
      <c r="F9" s="62"/>
      <c r="G9" s="51"/>
      <c r="H9" s="51"/>
      <c r="I9" s="51"/>
      <c r="J9" s="51"/>
      <c r="K9" s="130"/>
      <c r="L9" s="128"/>
      <c r="M9" s="149"/>
      <c r="N9" s="128"/>
      <c r="O9" s="129"/>
    </row>
    <row r="10" spans="1:15" ht="16.2" thickBot="1" x14ac:dyDescent="0.35">
      <c r="A10" s="377" t="s">
        <v>5</v>
      </c>
      <c r="B10" s="378"/>
      <c r="C10" s="51"/>
      <c r="D10" s="51"/>
      <c r="E10" s="375">
        <f>E6+E8</f>
        <v>0</v>
      </c>
      <c r="F10" s="376"/>
      <c r="G10" s="51"/>
      <c r="H10" s="51"/>
      <c r="I10" s="51"/>
      <c r="J10" s="51"/>
      <c r="K10" s="130"/>
      <c r="L10" s="128"/>
      <c r="M10" s="149"/>
      <c r="N10" s="128"/>
      <c r="O10" s="129"/>
    </row>
    <row r="11" spans="1:15" ht="16.2" thickBot="1" x14ac:dyDescent="0.35">
      <c r="A11" s="59"/>
      <c r="B11" s="51"/>
      <c r="C11" s="51"/>
      <c r="D11" s="51"/>
      <c r="E11" s="51"/>
      <c r="F11" s="51"/>
      <c r="G11" s="51"/>
      <c r="H11" s="51"/>
      <c r="I11" s="51"/>
      <c r="J11" s="51"/>
      <c r="K11" s="130"/>
      <c r="L11" s="128"/>
      <c r="M11" s="131"/>
      <c r="N11" s="130"/>
      <c r="O11" s="129"/>
    </row>
    <row r="12" spans="1:15" ht="16.2" thickBot="1" x14ac:dyDescent="0.35">
      <c r="A12" s="377" t="s">
        <v>6</v>
      </c>
      <c r="B12" s="378"/>
      <c r="C12" s="63">
        <v>0.06</v>
      </c>
      <c r="D12" s="51"/>
      <c r="E12" s="384">
        <f>E10*0.06</f>
        <v>0</v>
      </c>
      <c r="F12" s="387"/>
      <c r="G12" s="51"/>
      <c r="H12" s="51"/>
      <c r="I12" s="51"/>
      <c r="J12" s="51"/>
      <c r="K12" s="130"/>
      <c r="L12" s="128"/>
      <c r="M12" s="131"/>
      <c r="N12" s="130"/>
      <c r="O12" s="129"/>
    </row>
    <row r="13" spans="1:15" ht="16.2" thickBot="1" x14ac:dyDescent="0.35">
      <c r="A13" s="59"/>
      <c r="B13" s="51"/>
      <c r="C13" s="51"/>
      <c r="D13" s="51"/>
      <c r="E13" s="65"/>
      <c r="F13" s="65"/>
      <c r="G13" s="51"/>
      <c r="H13" s="51"/>
      <c r="I13" s="51"/>
      <c r="J13" s="51"/>
      <c r="K13" s="130"/>
      <c r="L13" s="128"/>
      <c r="M13" s="131"/>
      <c r="N13" s="130"/>
      <c r="O13" s="129"/>
    </row>
    <row r="14" spans="1:15" ht="16.2" thickBot="1" x14ac:dyDescent="0.35">
      <c r="A14" s="377" t="s">
        <v>7</v>
      </c>
      <c r="B14" s="378"/>
      <c r="C14" s="51"/>
      <c r="D14" s="51"/>
      <c r="E14" s="375">
        <f>E10-E12</f>
        <v>0</v>
      </c>
      <c r="F14" s="376"/>
      <c r="G14" s="51"/>
      <c r="H14" s="51"/>
      <c r="I14" s="51"/>
      <c r="J14" s="51"/>
      <c r="K14" s="130"/>
      <c r="L14" s="128"/>
      <c r="M14" s="128"/>
      <c r="N14" s="127"/>
      <c r="O14" s="129"/>
    </row>
    <row r="15" spans="1:15" ht="15.6" x14ac:dyDescent="0.3">
      <c r="A15" s="59"/>
      <c r="B15" s="51"/>
      <c r="C15" s="51"/>
      <c r="D15" s="51"/>
      <c r="E15" s="51"/>
      <c r="F15" s="51"/>
      <c r="G15" s="51"/>
      <c r="H15" s="51"/>
      <c r="I15" s="51"/>
      <c r="J15" s="51"/>
      <c r="K15" s="127"/>
      <c r="L15" s="128"/>
      <c r="M15" s="127"/>
      <c r="N15" s="127"/>
      <c r="O15" s="129"/>
    </row>
    <row r="16" spans="1:15" ht="15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1"/>
      <c r="K16" s="51"/>
      <c r="L16" s="51"/>
      <c r="M16" s="51"/>
      <c r="N16" s="51"/>
      <c r="O16" s="51"/>
    </row>
    <row r="17" spans="1:16" ht="15" x14ac:dyDescent="0.25">
      <c r="A17" s="66" t="s">
        <v>47</v>
      </c>
      <c r="B17" s="51"/>
      <c r="C17" s="51"/>
      <c r="D17" s="51"/>
      <c r="E17" s="51"/>
      <c r="F17" s="66" t="s">
        <v>8</v>
      </c>
      <c r="G17" s="51"/>
      <c r="H17" s="51"/>
      <c r="I17" s="51"/>
      <c r="J17" s="51"/>
      <c r="K17" s="66" t="s">
        <v>9</v>
      </c>
      <c r="L17" s="51"/>
      <c r="M17" s="51"/>
      <c r="N17" s="51"/>
      <c r="O17" s="51"/>
    </row>
    <row r="18" spans="1:16" s="67" customFormat="1" ht="17.399999999999999" x14ac:dyDescent="0.3">
      <c r="B18" s="67">
        <f>E14</f>
        <v>0</v>
      </c>
      <c r="G18" s="67">
        <v>0</v>
      </c>
      <c r="L18" s="67">
        <v>0</v>
      </c>
      <c r="P18" s="67">
        <f>SUM(A18:M18)</f>
        <v>0</v>
      </c>
    </row>
    <row r="19" spans="1:16" ht="1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6" s="93" customFormat="1" ht="30" x14ac:dyDescent="0.25">
      <c r="A20" s="53" t="s">
        <v>10</v>
      </c>
      <c r="B20" s="53" t="s">
        <v>11</v>
      </c>
      <c r="C20" s="53" t="s">
        <v>53</v>
      </c>
      <c r="D20" s="54" t="s">
        <v>13</v>
      </c>
      <c r="E20" s="53" t="s">
        <v>14</v>
      </c>
      <c r="F20" s="53" t="s">
        <v>10</v>
      </c>
      <c r="G20" s="53" t="s">
        <v>11</v>
      </c>
      <c r="H20" s="53" t="s">
        <v>12</v>
      </c>
      <c r="I20" s="54" t="s">
        <v>13</v>
      </c>
      <c r="J20" s="53" t="s">
        <v>14</v>
      </c>
      <c r="K20" s="53" t="s">
        <v>10</v>
      </c>
      <c r="L20" s="53" t="s">
        <v>11</v>
      </c>
      <c r="M20" s="53" t="s">
        <v>12</v>
      </c>
      <c r="N20" s="54" t="s">
        <v>13</v>
      </c>
      <c r="O20" s="53" t="s">
        <v>14</v>
      </c>
    </row>
    <row r="21" spans="1:16" s="228" customFormat="1" ht="22.8" x14ac:dyDescent="0.25">
      <c r="A21" s="118">
        <v>1</v>
      </c>
      <c r="B21" s="119"/>
      <c r="C21" s="120"/>
      <c r="D21" s="346">
        <f>B18*0.6</f>
        <v>0</v>
      </c>
      <c r="E21" s="294"/>
      <c r="F21" s="223">
        <v>1</v>
      </c>
      <c r="G21" s="242"/>
      <c r="H21" s="268"/>
      <c r="I21" s="244"/>
      <c r="J21" s="225"/>
      <c r="K21" s="223">
        <v>1</v>
      </c>
      <c r="L21" s="242"/>
      <c r="M21" s="295"/>
      <c r="N21" s="244"/>
      <c r="O21" s="225"/>
    </row>
    <row r="22" spans="1:16" s="228" customFormat="1" ht="22.8" x14ac:dyDescent="0.25">
      <c r="A22" s="121">
        <f>A21+1</f>
        <v>2</v>
      </c>
      <c r="B22" s="122"/>
      <c r="C22" s="123"/>
      <c r="D22" s="346">
        <f>B18*0.4</f>
        <v>0</v>
      </c>
      <c r="E22" s="261"/>
      <c r="F22" s="229">
        <v>2</v>
      </c>
      <c r="G22" s="246"/>
      <c r="H22" s="270"/>
      <c r="I22" s="248"/>
      <c r="J22" s="231"/>
      <c r="K22" s="229">
        <v>2</v>
      </c>
      <c r="L22" s="246"/>
      <c r="M22" s="296"/>
      <c r="N22" s="248"/>
      <c r="O22" s="231"/>
    </row>
    <row r="23" spans="1:16" s="228" customFormat="1" ht="22.8" x14ac:dyDescent="0.25">
      <c r="A23" s="121">
        <v>2</v>
      </c>
      <c r="B23" s="122"/>
      <c r="C23" s="123"/>
      <c r="D23" s="346"/>
      <c r="E23" s="261"/>
      <c r="F23" s="229">
        <v>3</v>
      </c>
      <c r="G23" s="246"/>
      <c r="H23" s="270"/>
      <c r="I23" s="248"/>
      <c r="J23" s="231"/>
      <c r="K23" s="229">
        <v>3</v>
      </c>
      <c r="L23" s="246"/>
      <c r="M23" s="296"/>
      <c r="N23" s="248"/>
      <c r="O23" s="231"/>
    </row>
    <row r="24" spans="1:16" s="228" customFormat="1" ht="22.8" x14ac:dyDescent="0.25">
      <c r="A24" s="121">
        <v>2</v>
      </c>
      <c r="B24" s="122"/>
      <c r="C24" s="123"/>
      <c r="D24" s="346"/>
      <c r="E24" s="261"/>
      <c r="F24" s="229">
        <v>4</v>
      </c>
      <c r="G24" s="246"/>
      <c r="H24" s="270"/>
      <c r="I24" s="248"/>
      <c r="J24" s="231"/>
      <c r="K24" s="229">
        <v>4</v>
      </c>
      <c r="L24" s="246"/>
      <c r="M24" s="296"/>
      <c r="N24" s="248"/>
      <c r="O24" s="231"/>
    </row>
    <row r="25" spans="1:16" s="228" customFormat="1" ht="22.8" x14ac:dyDescent="0.25">
      <c r="A25" s="121">
        <f t="shared" ref="A25:A32" si="0">A24+1</f>
        <v>3</v>
      </c>
      <c r="B25" s="122"/>
      <c r="C25" s="124"/>
      <c r="D25" s="133"/>
      <c r="E25" s="261"/>
      <c r="F25" s="229">
        <v>5</v>
      </c>
      <c r="G25" s="246"/>
      <c r="H25" s="270"/>
      <c r="I25" s="248"/>
      <c r="J25" s="231"/>
      <c r="K25" s="229">
        <v>5</v>
      </c>
      <c r="L25" s="232"/>
      <c r="M25" s="270"/>
      <c r="N25" s="234"/>
      <c r="O25" s="231"/>
    </row>
    <row r="26" spans="1:16" s="228" customFormat="1" ht="22.8" x14ac:dyDescent="0.25">
      <c r="A26" s="121">
        <f t="shared" si="0"/>
        <v>4</v>
      </c>
      <c r="B26" s="119"/>
      <c r="C26" s="124"/>
      <c r="D26" s="133"/>
      <c r="E26" s="261"/>
      <c r="F26" s="229">
        <v>6</v>
      </c>
      <c r="G26" s="232"/>
      <c r="H26" s="232"/>
      <c r="I26" s="234"/>
      <c r="J26" s="231"/>
      <c r="K26" s="229">
        <v>6</v>
      </c>
      <c r="L26" s="232"/>
      <c r="M26" s="270"/>
      <c r="N26" s="234"/>
      <c r="O26" s="231"/>
    </row>
    <row r="27" spans="1:16" s="228" customFormat="1" ht="22.8" x14ac:dyDescent="0.25">
      <c r="A27" s="121">
        <f t="shared" si="0"/>
        <v>5</v>
      </c>
      <c r="B27" s="122"/>
      <c r="C27" s="124"/>
      <c r="D27" s="133"/>
      <c r="E27" s="261"/>
      <c r="F27" s="229">
        <v>7</v>
      </c>
      <c r="G27" s="232"/>
      <c r="H27" s="232"/>
      <c r="I27" s="234"/>
      <c r="J27" s="231"/>
      <c r="K27" s="229">
        <v>7</v>
      </c>
      <c r="L27" s="232"/>
      <c r="M27" s="232"/>
      <c r="N27" s="234"/>
      <c r="O27" s="231"/>
    </row>
    <row r="28" spans="1:16" s="228" customFormat="1" ht="22.8" x14ac:dyDescent="0.25">
      <c r="A28" s="121">
        <f t="shared" si="0"/>
        <v>6</v>
      </c>
      <c r="B28" s="122"/>
      <c r="C28" s="124"/>
      <c r="D28" s="133"/>
      <c r="E28" s="261"/>
      <c r="F28" s="229">
        <v>8</v>
      </c>
      <c r="G28" s="232"/>
      <c r="H28" s="232"/>
      <c r="I28" s="234"/>
      <c r="J28" s="231"/>
      <c r="K28" s="229">
        <v>8</v>
      </c>
      <c r="L28" s="232"/>
      <c r="M28" s="232"/>
      <c r="N28" s="234"/>
      <c r="O28" s="231"/>
    </row>
    <row r="29" spans="1:16" s="228" customFormat="1" ht="22.8" x14ac:dyDescent="0.25">
      <c r="A29" s="121">
        <f t="shared" si="0"/>
        <v>7</v>
      </c>
      <c r="B29" s="122" t="s">
        <v>126</v>
      </c>
      <c r="C29" s="124"/>
      <c r="D29" s="133"/>
      <c r="E29" s="261"/>
      <c r="F29" s="229">
        <v>9</v>
      </c>
      <c r="G29" s="232"/>
      <c r="H29" s="232"/>
      <c r="I29" s="234"/>
      <c r="J29" s="231"/>
      <c r="K29" s="229">
        <v>9</v>
      </c>
      <c r="L29" s="232"/>
      <c r="M29" s="232"/>
      <c r="N29" s="234"/>
      <c r="O29" s="231"/>
    </row>
    <row r="30" spans="1:16" s="228" customFormat="1" ht="22.8" x14ac:dyDescent="0.25">
      <c r="A30" s="121">
        <f t="shared" si="0"/>
        <v>8</v>
      </c>
      <c r="B30" s="122" t="s">
        <v>127</v>
      </c>
      <c r="C30" s="124"/>
      <c r="D30" s="133"/>
      <c r="E30" s="261"/>
      <c r="F30" s="229">
        <v>10</v>
      </c>
      <c r="G30" s="232"/>
      <c r="H30" s="232"/>
      <c r="I30" s="234"/>
      <c r="J30" s="231"/>
      <c r="K30" s="229">
        <v>10</v>
      </c>
      <c r="L30" s="232"/>
      <c r="M30" s="232"/>
      <c r="N30" s="234"/>
      <c r="O30" s="231"/>
    </row>
    <row r="31" spans="1:16" s="228" customFormat="1" ht="22.8" x14ac:dyDescent="0.25">
      <c r="A31" s="121">
        <f t="shared" si="0"/>
        <v>9</v>
      </c>
      <c r="B31" s="125"/>
      <c r="C31" s="125"/>
      <c r="D31" s="134"/>
      <c r="E31" s="261"/>
      <c r="F31" s="229">
        <v>11</v>
      </c>
      <c r="G31" s="232"/>
      <c r="H31" s="232"/>
      <c r="I31" s="234"/>
      <c r="J31" s="231"/>
      <c r="K31" s="229">
        <v>11</v>
      </c>
      <c r="L31" s="232"/>
      <c r="M31" s="232"/>
      <c r="N31" s="234"/>
      <c r="O31" s="231"/>
    </row>
    <row r="32" spans="1:16" s="228" customFormat="1" ht="22.8" x14ac:dyDescent="0.25">
      <c r="A32" s="121">
        <f t="shared" si="0"/>
        <v>10</v>
      </c>
      <c r="B32" s="125"/>
      <c r="C32" s="125"/>
      <c r="D32" s="134"/>
      <c r="E32" s="261"/>
      <c r="F32" s="229">
        <v>12</v>
      </c>
      <c r="G32" s="232"/>
      <c r="H32" s="232"/>
      <c r="I32" s="234"/>
      <c r="J32" s="231"/>
      <c r="K32" s="229">
        <v>12</v>
      </c>
      <c r="L32" s="232"/>
      <c r="M32" s="232"/>
      <c r="N32" s="234"/>
      <c r="O32" s="231"/>
    </row>
    <row r="33" spans="1:15" ht="15" x14ac:dyDescent="0.25">
      <c r="D33" s="69">
        <f>SUM(D21:D32)</f>
        <v>0</v>
      </c>
      <c r="F33" s="51"/>
      <c r="I33" s="69">
        <f>SUM(I21:I32)</f>
        <v>0</v>
      </c>
      <c r="N33" s="69">
        <f>SUM(N21:N32)</f>
        <v>0</v>
      </c>
    </row>
    <row r="34" spans="1:15" s="70" customFormat="1" ht="12.75" customHeight="1" x14ac:dyDescent="0.25"/>
    <row r="35" spans="1:15" s="70" customFormat="1" ht="12.75" customHeight="1" x14ac:dyDescent="0.25">
      <c r="A35" s="383" t="s">
        <v>15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</row>
    <row r="36" spans="1:15" s="70" customFormat="1" ht="12.75" customHeight="1" x14ac:dyDescent="0.25">
      <c r="A36" s="386" t="s">
        <v>81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</row>
    <row r="37" spans="1:15" s="70" customFormat="1" ht="12.75" customHeight="1" x14ac:dyDescent="0.25">
      <c r="A37" s="383" t="s">
        <v>82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</row>
    <row r="38" spans="1:15" s="70" customFormat="1" ht="12.75" customHeight="1" x14ac:dyDescent="0.25">
      <c r="A38" s="385" t="s">
        <v>52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</row>
    <row r="39" spans="1:15" s="70" customFormat="1" ht="12.75" customHeight="1" x14ac:dyDescent="0.25">
      <c r="A39" s="383" t="s">
        <v>83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</row>
    <row r="43" spans="1:15" ht="13.8" x14ac:dyDescent="0.3">
      <c r="A43" s="127">
        <v>1</v>
      </c>
      <c r="B43" s="128">
        <f>E14*0.6</f>
        <v>0</v>
      </c>
      <c r="C43" s="127">
        <v>1</v>
      </c>
      <c r="D43" s="128">
        <f>E14*0.4</f>
        <v>0</v>
      </c>
      <c r="E43" s="127">
        <v>1</v>
      </c>
      <c r="F43" s="128">
        <f>E14*0.29</f>
        <v>0</v>
      </c>
      <c r="G43" s="127">
        <v>1</v>
      </c>
      <c r="H43" s="128">
        <f>E14*0.23</f>
        <v>0</v>
      </c>
    </row>
    <row r="44" spans="1:15" ht="13.8" x14ac:dyDescent="0.3">
      <c r="A44" s="127">
        <v>2</v>
      </c>
      <c r="B44" s="128">
        <f>E14*0.4</f>
        <v>0</v>
      </c>
      <c r="C44" s="127">
        <v>2</v>
      </c>
      <c r="D44" s="128">
        <f>E14*0.3</f>
        <v>0</v>
      </c>
      <c r="E44" s="127">
        <v>2</v>
      </c>
      <c r="F44" s="128">
        <f>E14*0.24</f>
        <v>0</v>
      </c>
      <c r="G44" s="127">
        <v>2</v>
      </c>
      <c r="H44" s="128">
        <f>E14*0.2</f>
        <v>0</v>
      </c>
    </row>
    <row r="45" spans="1:15" ht="13.8" x14ac:dyDescent="0.3">
      <c r="A45" s="127"/>
      <c r="C45" s="127">
        <v>3</v>
      </c>
      <c r="D45" s="128">
        <f>E14*0.2</f>
        <v>0</v>
      </c>
      <c r="E45" s="127">
        <v>3</v>
      </c>
      <c r="F45" s="128">
        <f>E14*0.19</f>
        <v>0</v>
      </c>
      <c r="G45" s="127">
        <v>3</v>
      </c>
      <c r="H45" s="128">
        <f>E14*0.17</f>
        <v>0</v>
      </c>
    </row>
    <row r="46" spans="1:15" ht="13.8" x14ac:dyDescent="0.3">
      <c r="A46" s="127"/>
      <c r="B46" s="128">
        <f>SUM(B43:B44)</f>
        <v>0</v>
      </c>
      <c r="C46" s="127">
        <v>4</v>
      </c>
      <c r="D46" s="128">
        <f>E14*0.1</f>
        <v>0</v>
      </c>
      <c r="E46" s="127">
        <v>4</v>
      </c>
      <c r="F46" s="128">
        <f>E14*0.14</f>
        <v>0</v>
      </c>
      <c r="G46" s="127">
        <v>4</v>
      </c>
      <c r="H46" s="128">
        <f>E14*0.14</f>
        <v>0</v>
      </c>
    </row>
    <row r="47" spans="1:15" ht="13.8" x14ac:dyDescent="0.3">
      <c r="A47" s="127"/>
      <c r="B47" s="127"/>
      <c r="C47" s="127"/>
      <c r="E47" s="127">
        <v>5</v>
      </c>
      <c r="F47" s="128">
        <f>E14*0.09</f>
        <v>0</v>
      </c>
      <c r="G47" s="127">
        <v>5</v>
      </c>
      <c r="H47" s="128">
        <f>E14*0.11</f>
        <v>0</v>
      </c>
    </row>
    <row r="48" spans="1:15" ht="13.8" x14ac:dyDescent="0.3">
      <c r="A48" s="127"/>
      <c r="B48" s="127"/>
      <c r="C48" s="127"/>
      <c r="D48" s="128">
        <f>SUM(D43:D46)</f>
        <v>0</v>
      </c>
      <c r="E48" s="127">
        <v>6</v>
      </c>
      <c r="F48" s="128">
        <f>E14*0.05</f>
        <v>0</v>
      </c>
      <c r="G48" s="127">
        <v>6</v>
      </c>
      <c r="H48" s="128">
        <f>E14*0.08</f>
        <v>0</v>
      </c>
    </row>
    <row r="49" spans="1:8" ht="13.8" x14ac:dyDescent="0.3">
      <c r="A49" s="127"/>
      <c r="B49" s="127"/>
      <c r="C49" s="127"/>
      <c r="D49" s="127"/>
      <c r="E49" s="127"/>
      <c r="G49" s="127">
        <v>7</v>
      </c>
      <c r="H49" s="128">
        <f>E14*0.05</f>
        <v>0</v>
      </c>
    </row>
    <row r="50" spans="1:8" ht="13.8" x14ac:dyDescent="0.3">
      <c r="A50" s="127"/>
      <c r="B50" s="127"/>
      <c r="C50" s="127"/>
      <c r="D50" s="127"/>
      <c r="E50" s="127"/>
      <c r="F50" s="128">
        <f>SUM(F43:F48)</f>
        <v>0</v>
      </c>
      <c r="G50" s="127">
        <v>8</v>
      </c>
      <c r="H50" s="128">
        <f>E14*0.02</f>
        <v>0</v>
      </c>
    </row>
    <row r="51" spans="1:8" ht="13.8" x14ac:dyDescent="0.3">
      <c r="A51" s="127"/>
      <c r="B51" s="127"/>
      <c r="C51" s="127"/>
      <c r="D51" s="127"/>
      <c r="E51" s="127"/>
      <c r="F51" s="127"/>
      <c r="G51" s="127"/>
    </row>
    <row r="52" spans="1:8" ht="13.8" x14ac:dyDescent="0.3">
      <c r="A52" s="127"/>
      <c r="B52" s="127"/>
      <c r="C52" s="127"/>
      <c r="D52" s="127"/>
      <c r="E52" s="127"/>
      <c r="F52" s="127"/>
      <c r="G52" s="127"/>
      <c r="H52" s="128">
        <f>SUM(H43:H50)</f>
        <v>0</v>
      </c>
    </row>
  </sheetData>
  <mergeCells count="20">
    <mergeCell ref="M1:O1"/>
    <mergeCell ref="A39:O39"/>
    <mergeCell ref="A5:B5"/>
    <mergeCell ref="A6:B6"/>
    <mergeCell ref="E6:F6"/>
    <mergeCell ref="A35:O35"/>
    <mergeCell ref="A37:O37"/>
    <mergeCell ref="A38:O38"/>
    <mergeCell ref="A14:B14"/>
    <mergeCell ref="E14:F14"/>
    <mergeCell ref="A12:B12"/>
    <mergeCell ref="A36:O36"/>
    <mergeCell ref="E12:F12"/>
    <mergeCell ref="A8:B8"/>
    <mergeCell ref="E8:F8"/>
    <mergeCell ref="A10:B10"/>
    <mergeCell ref="E10:F10"/>
    <mergeCell ref="A3:B3"/>
    <mergeCell ref="A1:B1"/>
    <mergeCell ref="C1:H1"/>
  </mergeCells>
  <phoneticPr fontId="0" type="noConversion"/>
  <printOptions horizontalCentered="1"/>
  <pageMargins left="0.12" right="0.12" top="0.25" bottom="0.25" header="0.5" footer="0.5"/>
  <pageSetup scale="73" orientation="landscape" r:id="rId1"/>
  <headerFooter scaleWithDoc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view="pageBreakPreview" zoomScaleNormal="100" zoomScaleSheetLayoutView="100" workbookViewId="0">
      <selection activeCell="G9" sqref="G9"/>
    </sheetView>
  </sheetViews>
  <sheetFormatPr defaultColWidth="9.109375" defaultRowHeight="13.2" x14ac:dyDescent="0.25"/>
  <cols>
    <col min="1" max="1" width="6" style="50" customWidth="1"/>
    <col min="2" max="2" width="23.6640625" style="50" customWidth="1"/>
    <col min="3" max="3" width="9.33203125" style="50" customWidth="1"/>
    <col min="4" max="4" width="12" style="50" bestFit="1" customWidth="1"/>
    <col min="5" max="5" width="9.5546875" style="50" customWidth="1"/>
    <col min="6" max="6" width="6" style="50" customWidth="1"/>
    <col min="7" max="7" width="23.6640625" style="50" customWidth="1"/>
    <col min="8" max="8" width="9.33203125" style="50" customWidth="1"/>
    <col min="9" max="9" width="12" style="50" bestFit="1" customWidth="1"/>
    <col min="10" max="10" width="9.5546875" style="50" customWidth="1"/>
    <col min="11" max="11" width="6" style="50" customWidth="1"/>
    <col min="12" max="12" width="23.6640625" style="50" customWidth="1"/>
    <col min="13" max="13" width="9.33203125" style="50" customWidth="1"/>
    <col min="14" max="14" width="12" style="50" bestFit="1" customWidth="1"/>
    <col min="15" max="15" width="9.5546875" style="50" customWidth="1"/>
    <col min="16" max="16" width="13.109375" style="50" bestFit="1" customWidth="1"/>
    <col min="17" max="16384" width="9.109375" style="50"/>
  </cols>
  <sheetData>
    <row r="1" spans="1:15" s="87" customFormat="1" ht="22.8" x14ac:dyDescent="0.4">
      <c r="A1" s="380" t="s">
        <v>80</v>
      </c>
      <c r="B1" s="380"/>
      <c r="C1" s="381" t="s">
        <v>125</v>
      </c>
      <c r="D1" s="381"/>
      <c r="E1" s="381"/>
      <c r="F1" s="381"/>
      <c r="G1" s="381"/>
      <c r="H1" s="381"/>
      <c r="K1" s="126"/>
      <c r="L1" s="222" t="s">
        <v>114</v>
      </c>
      <c r="M1" s="382">
        <v>44738</v>
      </c>
      <c r="N1" s="382"/>
      <c r="O1" s="382"/>
    </row>
    <row r="2" spans="1:15" ht="13.8" x14ac:dyDescent="0.3">
      <c r="K2" s="127"/>
      <c r="L2" s="128"/>
      <c r="M2" s="149"/>
      <c r="N2" s="128"/>
      <c r="O2" s="127"/>
    </row>
    <row r="3" spans="1:15" ht="21" customHeight="1" x14ac:dyDescent="0.4">
      <c r="A3" s="379" t="s">
        <v>0</v>
      </c>
      <c r="B3" s="377"/>
      <c r="C3" s="55" t="s">
        <v>22</v>
      </c>
      <c r="D3" s="56"/>
      <c r="E3" s="56"/>
      <c r="F3" s="56"/>
      <c r="G3" s="56"/>
      <c r="H3" s="51"/>
      <c r="I3" s="51"/>
      <c r="J3" s="51"/>
      <c r="K3" s="127"/>
      <c r="L3" s="128"/>
      <c r="M3" s="149"/>
      <c r="N3" s="128"/>
      <c r="O3" s="129"/>
    </row>
    <row r="4" spans="1:15" ht="16.2" thickBot="1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127"/>
      <c r="L4" s="128"/>
      <c r="M4" s="149"/>
      <c r="N4" s="128"/>
      <c r="O4" s="129"/>
    </row>
    <row r="5" spans="1:15" ht="16.2" thickBot="1" x14ac:dyDescent="0.35">
      <c r="A5" s="377" t="s">
        <v>1</v>
      </c>
      <c r="B5" s="378"/>
      <c r="C5" s="57">
        <v>0</v>
      </c>
      <c r="D5" s="51"/>
      <c r="E5" s="51"/>
      <c r="F5" s="51"/>
      <c r="G5" s="51"/>
      <c r="H5" s="51"/>
      <c r="I5" s="51"/>
      <c r="J5" s="51"/>
      <c r="K5" s="130"/>
      <c r="L5" s="128"/>
      <c r="M5" s="149"/>
      <c r="N5" s="128"/>
      <c r="O5" s="129"/>
    </row>
    <row r="6" spans="1:15" ht="16.2" thickBot="1" x14ac:dyDescent="0.35">
      <c r="A6" s="377" t="s">
        <v>2</v>
      </c>
      <c r="B6" s="377"/>
      <c r="C6" s="58">
        <v>0</v>
      </c>
      <c r="D6" s="52" t="s">
        <v>3</v>
      </c>
      <c r="E6" s="384">
        <f>SUM(C5*C6)</f>
        <v>0</v>
      </c>
      <c r="F6" s="376"/>
      <c r="G6" s="51"/>
      <c r="H6" s="51"/>
      <c r="I6" s="51"/>
      <c r="J6" s="51"/>
      <c r="K6" s="130"/>
      <c r="L6" s="128"/>
      <c r="M6" s="149"/>
      <c r="N6" s="128"/>
      <c r="O6" s="129"/>
    </row>
    <row r="7" spans="1:15" ht="16.2" thickBot="1" x14ac:dyDescent="0.35">
      <c r="A7" s="59"/>
      <c r="B7" s="59"/>
      <c r="C7" s="60"/>
      <c r="D7" s="52"/>
      <c r="E7" s="61"/>
      <c r="F7" s="62"/>
      <c r="G7" s="51"/>
      <c r="H7" s="51"/>
      <c r="I7" s="51"/>
      <c r="J7" s="51"/>
      <c r="K7" s="130"/>
      <c r="L7" s="128"/>
      <c r="M7" s="149"/>
      <c r="N7" s="128"/>
      <c r="O7" s="129"/>
    </row>
    <row r="8" spans="1:15" ht="16.2" thickBot="1" x14ac:dyDescent="0.35">
      <c r="A8" s="377" t="s">
        <v>4</v>
      </c>
      <c r="B8" s="378"/>
      <c r="C8" s="63"/>
      <c r="D8" s="51"/>
      <c r="E8" s="375">
        <v>0</v>
      </c>
      <c r="F8" s="376"/>
      <c r="G8" s="51"/>
      <c r="H8" s="51"/>
      <c r="I8" s="51"/>
      <c r="J8" s="51"/>
      <c r="K8" s="130"/>
      <c r="L8" s="132"/>
      <c r="M8" s="149"/>
      <c r="N8" s="128"/>
      <c r="O8" s="129"/>
    </row>
    <row r="9" spans="1:15" ht="16.2" thickBot="1" x14ac:dyDescent="0.35">
      <c r="A9" s="59"/>
      <c r="B9" s="64"/>
      <c r="C9" s="63"/>
      <c r="D9" s="51"/>
      <c r="E9" s="62"/>
      <c r="F9" s="62"/>
      <c r="G9" s="51"/>
      <c r="H9" s="51"/>
      <c r="I9" s="51"/>
      <c r="J9" s="51"/>
      <c r="K9" s="130"/>
      <c r="L9" s="128"/>
      <c r="M9" s="149"/>
      <c r="N9" s="128"/>
      <c r="O9" s="129"/>
    </row>
    <row r="10" spans="1:15" ht="16.2" thickBot="1" x14ac:dyDescent="0.35">
      <c r="A10" s="377" t="s">
        <v>5</v>
      </c>
      <c r="B10" s="378"/>
      <c r="C10" s="51"/>
      <c r="D10" s="51"/>
      <c r="E10" s="375">
        <f>E6+E8</f>
        <v>0</v>
      </c>
      <c r="F10" s="376"/>
      <c r="G10" s="51"/>
      <c r="H10" s="51"/>
      <c r="I10" s="51"/>
      <c r="J10" s="51"/>
      <c r="K10" s="130"/>
      <c r="L10" s="128"/>
      <c r="M10" s="149"/>
      <c r="N10" s="128"/>
      <c r="O10" s="129"/>
    </row>
    <row r="11" spans="1:15" ht="16.2" thickBot="1" x14ac:dyDescent="0.35">
      <c r="A11" s="59"/>
      <c r="B11" s="51"/>
      <c r="C11" s="51"/>
      <c r="D11" s="51"/>
      <c r="E11" s="51"/>
      <c r="F11" s="51"/>
      <c r="G11" s="51"/>
      <c r="H11" s="51"/>
      <c r="I11" s="51"/>
      <c r="J11" s="51"/>
      <c r="K11" s="130"/>
      <c r="L11" s="128"/>
      <c r="M11" s="131"/>
      <c r="N11" s="130"/>
      <c r="O11" s="129"/>
    </row>
    <row r="12" spans="1:15" ht="16.2" thickBot="1" x14ac:dyDescent="0.35">
      <c r="A12" s="377" t="s">
        <v>6</v>
      </c>
      <c r="B12" s="378"/>
      <c r="C12" s="63">
        <v>0.06</v>
      </c>
      <c r="D12" s="51"/>
      <c r="E12" s="384">
        <f>E10*0.06</f>
        <v>0</v>
      </c>
      <c r="F12" s="387"/>
      <c r="G12" s="51"/>
      <c r="H12" s="51"/>
      <c r="I12" s="51"/>
      <c r="J12" s="51"/>
      <c r="K12" s="130"/>
      <c r="L12" s="128"/>
      <c r="M12" s="131"/>
      <c r="N12" s="130"/>
      <c r="O12" s="129"/>
    </row>
    <row r="13" spans="1:15" ht="16.2" thickBot="1" x14ac:dyDescent="0.35">
      <c r="A13" s="59"/>
      <c r="B13" s="51"/>
      <c r="C13" s="51"/>
      <c r="D13" s="51"/>
      <c r="E13" s="65"/>
      <c r="F13" s="65"/>
      <c r="G13" s="51"/>
      <c r="H13" s="51"/>
      <c r="I13" s="51"/>
      <c r="J13" s="51"/>
      <c r="K13" s="130"/>
      <c r="L13" s="128"/>
      <c r="M13" s="131"/>
      <c r="N13" s="130"/>
      <c r="O13" s="129"/>
    </row>
    <row r="14" spans="1:15" ht="16.2" thickBot="1" x14ac:dyDescent="0.35">
      <c r="A14" s="377" t="s">
        <v>7</v>
      </c>
      <c r="B14" s="378"/>
      <c r="C14" s="51"/>
      <c r="D14" s="51"/>
      <c r="E14" s="375">
        <f>E10-E12</f>
        <v>0</v>
      </c>
      <c r="F14" s="376"/>
      <c r="G14" s="51"/>
      <c r="H14" s="51"/>
      <c r="I14" s="51"/>
      <c r="J14" s="51"/>
      <c r="K14" s="130"/>
      <c r="L14" s="128"/>
      <c r="M14" s="128"/>
      <c r="N14" s="127"/>
      <c r="O14" s="129"/>
    </row>
    <row r="15" spans="1:15" ht="15.6" x14ac:dyDescent="0.3">
      <c r="A15" s="59"/>
      <c r="B15" s="51"/>
      <c r="C15" s="51"/>
      <c r="D15" s="51"/>
      <c r="E15" s="51"/>
      <c r="F15" s="51"/>
      <c r="G15" s="51"/>
      <c r="H15" s="51"/>
      <c r="I15" s="51"/>
      <c r="J15" s="51"/>
      <c r="K15" s="127"/>
      <c r="L15" s="128"/>
      <c r="M15" s="127"/>
      <c r="N15" s="127"/>
      <c r="O15" s="129"/>
    </row>
    <row r="16" spans="1:15" ht="15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1"/>
      <c r="K16" s="51"/>
      <c r="L16" s="51"/>
      <c r="M16" s="51"/>
      <c r="N16" s="51"/>
      <c r="O16" s="51"/>
    </row>
    <row r="17" spans="1:16" ht="15" x14ac:dyDescent="0.25">
      <c r="A17" s="66" t="s">
        <v>47</v>
      </c>
      <c r="B17" s="51"/>
      <c r="C17" s="51"/>
      <c r="D17" s="51"/>
      <c r="E17" s="51"/>
      <c r="F17" s="66" t="s">
        <v>8</v>
      </c>
      <c r="G17" s="51"/>
      <c r="H17" s="51"/>
      <c r="I17" s="51"/>
      <c r="J17" s="51"/>
      <c r="K17" s="66" t="s">
        <v>9</v>
      </c>
      <c r="L17" s="51"/>
      <c r="M17" s="51"/>
      <c r="N17" s="51"/>
      <c r="O17" s="51"/>
    </row>
    <row r="18" spans="1:16" s="67" customFormat="1" ht="17.399999999999999" x14ac:dyDescent="0.3">
      <c r="B18" s="67">
        <f>E14</f>
        <v>0</v>
      </c>
      <c r="G18" s="67">
        <v>0</v>
      </c>
      <c r="L18" s="67">
        <v>0</v>
      </c>
      <c r="P18" s="67">
        <f>SUM(A18:M18)</f>
        <v>0</v>
      </c>
    </row>
    <row r="19" spans="1:16" ht="1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6" s="93" customFormat="1" ht="30" x14ac:dyDescent="0.25">
      <c r="A20" s="53" t="s">
        <v>10</v>
      </c>
      <c r="B20" s="53" t="s">
        <v>11</v>
      </c>
      <c r="C20" s="53" t="s">
        <v>12</v>
      </c>
      <c r="D20" s="54" t="s">
        <v>13</v>
      </c>
      <c r="E20" s="53" t="s">
        <v>14</v>
      </c>
      <c r="F20" s="53" t="s">
        <v>10</v>
      </c>
      <c r="G20" s="53" t="s">
        <v>11</v>
      </c>
      <c r="H20" s="53" t="s">
        <v>12</v>
      </c>
      <c r="I20" s="54" t="s">
        <v>13</v>
      </c>
      <c r="J20" s="53" t="s">
        <v>14</v>
      </c>
      <c r="K20" s="53" t="s">
        <v>10</v>
      </c>
      <c r="L20" s="53" t="s">
        <v>11</v>
      </c>
      <c r="M20" s="53" t="s">
        <v>12</v>
      </c>
      <c r="N20" s="54" t="s">
        <v>13</v>
      </c>
      <c r="O20" s="53" t="s">
        <v>14</v>
      </c>
    </row>
    <row r="21" spans="1:16" s="228" customFormat="1" ht="22.8" x14ac:dyDescent="0.25">
      <c r="A21" s="299">
        <v>1</v>
      </c>
      <c r="B21" s="303"/>
      <c r="C21" s="300"/>
      <c r="D21" s="347">
        <f>B18*0.29</f>
        <v>0</v>
      </c>
      <c r="E21" s="225"/>
      <c r="F21" s="223">
        <v>1</v>
      </c>
      <c r="G21" s="83"/>
      <c r="H21" s="262"/>
      <c r="I21" s="272"/>
      <c r="J21" s="225"/>
      <c r="K21" s="223">
        <v>1</v>
      </c>
      <c r="L21" s="71"/>
      <c r="M21" s="290"/>
      <c r="N21" s="244"/>
      <c r="O21" s="225"/>
    </row>
    <row r="22" spans="1:16" s="228" customFormat="1" ht="22.8" x14ac:dyDescent="0.25">
      <c r="A22" s="301">
        <f>A21+1</f>
        <v>2</v>
      </c>
      <c r="B22" s="303"/>
      <c r="C22" s="302"/>
      <c r="D22" s="347">
        <f>B18*0.24</f>
        <v>0</v>
      </c>
      <c r="E22" s="231"/>
      <c r="F22" s="229">
        <v>2</v>
      </c>
      <c r="G22" s="84"/>
      <c r="H22" s="264"/>
      <c r="I22" s="274"/>
      <c r="J22" s="231"/>
      <c r="K22" s="229">
        <v>2</v>
      </c>
      <c r="L22" s="72"/>
      <c r="M22" s="291"/>
      <c r="N22" s="248"/>
      <c r="O22" s="231"/>
    </row>
    <row r="23" spans="1:16" s="228" customFormat="1" ht="22.8" x14ac:dyDescent="0.25">
      <c r="A23" s="301">
        <f t="shared" ref="A23:A32" si="0">A22+1</f>
        <v>3</v>
      </c>
      <c r="B23" s="303"/>
      <c r="C23" s="300"/>
      <c r="D23" s="347">
        <f>B18*0.19</f>
        <v>0</v>
      </c>
      <c r="E23" s="231"/>
      <c r="F23" s="229">
        <v>3</v>
      </c>
      <c r="G23" s="84"/>
      <c r="H23" s="292"/>
      <c r="I23" s="274"/>
      <c r="J23" s="231"/>
      <c r="K23" s="229">
        <v>3</v>
      </c>
      <c r="L23" s="72"/>
      <c r="M23" s="293"/>
      <c r="N23" s="248"/>
      <c r="O23" s="231"/>
    </row>
    <row r="24" spans="1:16" s="228" customFormat="1" ht="22.8" x14ac:dyDescent="0.25">
      <c r="A24" s="301">
        <f t="shared" si="0"/>
        <v>4</v>
      </c>
      <c r="B24" s="303"/>
      <c r="C24" s="300"/>
      <c r="D24" s="347">
        <f>B18*0.14</f>
        <v>0</v>
      </c>
      <c r="E24" s="231"/>
      <c r="F24" s="229">
        <v>4</v>
      </c>
      <c r="G24" s="84"/>
      <c r="H24" s="264"/>
      <c r="I24" s="274"/>
      <c r="J24" s="231"/>
      <c r="K24" s="229">
        <v>4</v>
      </c>
      <c r="L24" s="72"/>
      <c r="M24" s="291"/>
      <c r="N24" s="248"/>
      <c r="O24" s="231"/>
    </row>
    <row r="25" spans="1:16" s="228" customFormat="1" ht="22.8" x14ac:dyDescent="0.25">
      <c r="A25" s="301">
        <f t="shared" si="0"/>
        <v>5</v>
      </c>
      <c r="B25" s="85"/>
      <c r="C25" s="224"/>
      <c r="D25" s="347">
        <f>B18*0.09</f>
        <v>0</v>
      </c>
      <c r="E25" s="231"/>
      <c r="F25" s="229">
        <v>5</v>
      </c>
      <c r="G25" s="246"/>
      <c r="H25" s="270"/>
      <c r="I25" s="276"/>
      <c r="J25" s="231"/>
      <c r="K25" s="229">
        <v>5</v>
      </c>
      <c r="L25" s="72"/>
      <c r="M25" s="291"/>
      <c r="N25" s="234"/>
      <c r="O25" s="231"/>
    </row>
    <row r="26" spans="1:16" s="228" customFormat="1" ht="22.8" x14ac:dyDescent="0.25">
      <c r="A26" s="301">
        <f t="shared" si="0"/>
        <v>6</v>
      </c>
      <c r="B26" s="303"/>
      <c r="C26" s="230"/>
      <c r="D26" s="347">
        <f>B18*0.05</f>
        <v>0</v>
      </c>
      <c r="E26" s="231"/>
      <c r="F26" s="229">
        <v>6</v>
      </c>
      <c r="G26" s="246"/>
      <c r="H26" s="270"/>
      <c r="I26" s="276"/>
      <c r="J26" s="231"/>
      <c r="K26" s="229">
        <v>6</v>
      </c>
      <c r="L26" s="72"/>
      <c r="M26" s="291"/>
      <c r="N26" s="234"/>
      <c r="O26" s="231"/>
    </row>
    <row r="27" spans="1:16" s="228" customFormat="1" ht="22.8" x14ac:dyDescent="0.25">
      <c r="A27" s="301">
        <f t="shared" si="0"/>
        <v>7</v>
      </c>
      <c r="B27" s="303"/>
      <c r="C27" s="230"/>
      <c r="D27" s="133"/>
      <c r="E27" s="231"/>
      <c r="F27" s="229">
        <v>7</v>
      </c>
      <c r="G27" s="246"/>
      <c r="H27" s="246"/>
      <c r="I27" s="234"/>
      <c r="J27" s="231"/>
      <c r="K27" s="229">
        <v>7</v>
      </c>
      <c r="L27" s="125"/>
      <c r="M27" s="125"/>
      <c r="N27" s="234"/>
      <c r="O27" s="231"/>
    </row>
    <row r="28" spans="1:16" s="228" customFormat="1" ht="22.8" x14ac:dyDescent="0.25">
      <c r="A28" s="301">
        <f t="shared" si="0"/>
        <v>8</v>
      </c>
      <c r="B28" s="303"/>
      <c r="C28" s="230"/>
      <c r="D28" s="133"/>
      <c r="E28" s="231"/>
      <c r="F28" s="229">
        <v>8</v>
      </c>
      <c r="G28" s="246"/>
      <c r="H28" s="246"/>
      <c r="I28" s="234"/>
      <c r="J28" s="231"/>
      <c r="K28" s="229">
        <v>8</v>
      </c>
      <c r="L28" s="232"/>
      <c r="M28" s="232"/>
      <c r="N28" s="234"/>
      <c r="O28" s="231"/>
    </row>
    <row r="29" spans="1:16" s="228" customFormat="1" ht="22.8" x14ac:dyDescent="0.25">
      <c r="A29" s="301">
        <f t="shared" si="0"/>
        <v>9</v>
      </c>
      <c r="B29" s="122"/>
      <c r="C29" s="230"/>
      <c r="D29" s="133"/>
      <c r="E29" s="231"/>
      <c r="F29" s="229">
        <v>9</v>
      </c>
      <c r="G29" s="246"/>
      <c r="H29" s="246"/>
      <c r="I29" s="234"/>
      <c r="J29" s="231"/>
      <c r="K29" s="229">
        <v>9</v>
      </c>
      <c r="L29" s="232"/>
      <c r="M29" s="232"/>
      <c r="N29" s="234"/>
      <c r="O29" s="231"/>
    </row>
    <row r="30" spans="1:16" s="228" customFormat="1" ht="22.8" x14ac:dyDescent="0.25">
      <c r="A30" s="301">
        <f t="shared" si="0"/>
        <v>10</v>
      </c>
      <c r="B30" s="122"/>
      <c r="C30" s="230"/>
      <c r="D30" s="252"/>
      <c r="E30" s="231"/>
      <c r="F30" s="229">
        <v>10</v>
      </c>
      <c r="G30" s="246"/>
      <c r="H30" s="246"/>
      <c r="I30" s="234"/>
      <c r="J30" s="231"/>
      <c r="K30" s="229">
        <v>10</v>
      </c>
      <c r="L30" s="232"/>
      <c r="M30" s="232"/>
      <c r="N30" s="234"/>
      <c r="O30" s="231"/>
    </row>
    <row r="31" spans="1:16" s="228" customFormat="1" ht="22.8" x14ac:dyDescent="0.25">
      <c r="A31" s="301">
        <f t="shared" si="0"/>
        <v>11</v>
      </c>
      <c r="B31" s="125"/>
      <c r="C31" s="125"/>
      <c r="D31" s="134"/>
      <c r="E31" s="231"/>
      <c r="F31" s="229">
        <v>11</v>
      </c>
      <c r="G31" s="232"/>
      <c r="H31" s="232"/>
      <c r="I31" s="234"/>
      <c r="J31" s="231"/>
      <c r="K31" s="229">
        <v>11</v>
      </c>
      <c r="L31" s="232"/>
      <c r="M31" s="232"/>
      <c r="N31" s="234"/>
      <c r="O31" s="231"/>
    </row>
    <row r="32" spans="1:16" s="228" customFormat="1" ht="22.8" x14ac:dyDescent="0.25">
      <c r="A32" s="301">
        <f t="shared" si="0"/>
        <v>12</v>
      </c>
      <c r="B32" s="125"/>
      <c r="C32" s="125"/>
      <c r="D32" s="134"/>
      <c r="E32" s="231"/>
      <c r="F32" s="229">
        <v>12</v>
      </c>
      <c r="G32" s="232"/>
      <c r="H32" s="232"/>
      <c r="I32" s="234"/>
      <c r="J32" s="231"/>
      <c r="K32" s="229">
        <v>12</v>
      </c>
      <c r="L32" s="232"/>
      <c r="M32" s="232"/>
      <c r="N32" s="234"/>
      <c r="O32" s="231"/>
    </row>
    <row r="33" spans="1:15" ht="15" x14ac:dyDescent="0.25">
      <c r="D33" s="69">
        <f>SUM(D21:D32)</f>
        <v>0</v>
      </c>
      <c r="F33" s="51"/>
      <c r="I33" s="69">
        <f>SUM(I21:I32)</f>
        <v>0</v>
      </c>
      <c r="N33" s="69">
        <f>SUM(N21:N32)</f>
        <v>0</v>
      </c>
    </row>
    <row r="34" spans="1:15" s="70" customFormat="1" ht="12.75" customHeight="1" x14ac:dyDescent="0.25"/>
    <row r="35" spans="1:15" s="70" customFormat="1" ht="12.75" customHeight="1" x14ac:dyDescent="0.25">
      <c r="A35" s="383" t="s">
        <v>15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</row>
    <row r="36" spans="1:15" s="70" customFormat="1" ht="12.75" customHeight="1" x14ac:dyDescent="0.25">
      <c r="A36" s="386" t="s">
        <v>81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</row>
    <row r="37" spans="1:15" s="70" customFormat="1" ht="12.75" customHeight="1" x14ac:dyDescent="0.25">
      <c r="A37" s="386" t="s">
        <v>84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</row>
    <row r="38" spans="1:15" s="70" customFormat="1" ht="12.75" customHeight="1" x14ac:dyDescent="0.25">
      <c r="A38" s="385" t="s">
        <v>52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</row>
    <row r="39" spans="1:15" s="70" customFormat="1" ht="12.75" customHeight="1" x14ac:dyDescent="0.25">
      <c r="A39" s="383" t="s">
        <v>83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</row>
    <row r="43" spans="1:15" s="342" customFormat="1" ht="13.8" x14ac:dyDescent="0.25">
      <c r="A43" s="342">
        <v>1</v>
      </c>
      <c r="B43" s="340">
        <f>E14*0.6</f>
        <v>0</v>
      </c>
      <c r="C43" s="342">
        <v>1</v>
      </c>
      <c r="D43" s="340">
        <f>E14*0.4</f>
        <v>0</v>
      </c>
      <c r="E43" s="342">
        <v>1</v>
      </c>
      <c r="F43" s="340">
        <f>E14*0.29</f>
        <v>0</v>
      </c>
      <c r="G43" s="342">
        <v>1</v>
      </c>
      <c r="H43" s="340">
        <f>E14*0.23</f>
        <v>0</v>
      </c>
    </row>
    <row r="44" spans="1:15" s="342" customFormat="1" ht="13.8" x14ac:dyDescent="0.25">
      <c r="A44" s="342">
        <v>2</v>
      </c>
      <c r="B44" s="340">
        <f>E14*0.4</f>
        <v>0</v>
      </c>
      <c r="C44" s="342">
        <v>2</v>
      </c>
      <c r="D44" s="340">
        <f>E14*0.3</f>
        <v>0</v>
      </c>
      <c r="E44" s="342">
        <v>2</v>
      </c>
      <c r="F44" s="340">
        <f>E14*0.24</f>
        <v>0</v>
      </c>
      <c r="G44" s="342">
        <v>2</v>
      </c>
      <c r="H44" s="340">
        <f>E14*0.2</f>
        <v>0</v>
      </c>
    </row>
    <row r="45" spans="1:15" s="342" customFormat="1" ht="13.8" x14ac:dyDescent="0.25">
      <c r="C45" s="342">
        <v>3</v>
      </c>
      <c r="D45" s="340">
        <f>E14*0.2</f>
        <v>0</v>
      </c>
      <c r="E45" s="342">
        <v>3</v>
      </c>
      <c r="F45" s="340">
        <f>E14*0.19</f>
        <v>0</v>
      </c>
      <c r="G45" s="342">
        <v>3</v>
      </c>
      <c r="H45" s="340">
        <f>E14*0.17</f>
        <v>0</v>
      </c>
    </row>
    <row r="46" spans="1:15" s="342" customFormat="1" ht="13.8" x14ac:dyDescent="0.25">
      <c r="B46" s="340">
        <f>SUM(B43:B44)</f>
        <v>0</v>
      </c>
      <c r="C46" s="342">
        <v>4</v>
      </c>
      <c r="D46" s="340">
        <f>E14*0.1</f>
        <v>0</v>
      </c>
      <c r="E46" s="342">
        <v>4</v>
      </c>
      <c r="F46" s="340">
        <f>E14*0.14</f>
        <v>0</v>
      </c>
      <c r="G46" s="342">
        <v>4</v>
      </c>
      <c r="H46" s="340">
        <f>E14*0.14</f>
        <v>0</v>
      </c>
    </row>
    <row r="47" spans="1:15" s="342" customFormat="1" ht="13.8" x14ac:dyDescent="0.25">
      <c r="E47" s="342">
        <v>5</v>
      </c>
      <c r="F47" s="340">
        <f>E14*0.09</f>
        <v>0</v>
      </c>
      <c r="G47" s="342">
        <v>5</v>
      </c>
      <c r="H47" s="340">
        <f>E14*0.11</f>
        <v>0</v>
      </c>
    </row>
    <row r="48" spans="1:15" s="342" customFormat="1" ht="13.8" x14ac:dyDescent="0.25">
      <c r="D48" s="340">
        <f>SUM(D43:D46)</f>
        <v>0</v>
      </c>
      <c r="E48" s="342">
        <v>6</v>
      </c>
      <c r="F48" s="340">
        <f>E14*0.05</f>
        <v>0</v>
      </c>
      <c r="G48" s="342">
        <v>6</v>
      </c>
      <c r="H48" s="340">
        <f>E14*0.08</f>
        <v>0</v>
      </c>
    </row>
    <row r="49" spans="6:8" s="342" customFormat="1" ht="13.8" x14ac:dyDescent="0.25">
      <c r="G49" s="342">
        <v>7</v>
      </c>
      <c r="H49" s="340">
        <f>E14*0.05</f>
        <v>0</v>
      </c>
    </row>
    <row r="50" spans="6:8" s="342" customFormat="1" ht="13.8" x14ac:dyDescent="0.25">
      <c r="F50" s="340">
        <f>SUM(F43:F48)</f>
        <v>0</v>
      </c>
      <c r="G50" s="342">
        <v>8</v>
      </c>
      <c r="H50" s="340">
        <f>E14*0.02</f>
        <v>0</v>
      </c>
    </row>
    <row r="51" spans="6:8" s="342" customFormat="1" ht="13.8" x14ac:dyDescent="0.25"/>
    <row r="52" spans="6:8" s="342" customFormat="1" ht="13.8" x14ac:dyDescent="0.25">
      <c r="H52" s="340">
        <f>SUM(H43:H50)</f>
        <v>0</v>
      </c>
    </row>
    <row r="53" spans="6:8" s="342" customFormat="1" ht="13.8" x14ac:dyDescent="0.25"/>
    <row r="54" spans="6:8" s="342" customFormat="1" ht="13.8" x14ac:dyDescent="0.25"/>
    <row r="55" spans="6:8" s="342" customFormat="1" ht="13.8" x14ac:dyDescent="0.25"/>
    <row r="56" spans="6:8" s="342" customFormat="1" ht="13.8" x14ac:dyDescent="0.25"/>
    <row r="57" spans="6:8" s="342" customFormat="1" ht="13.8" x14ac:dyDescent="0.25"/>
  </sheetData>
  <mergeCells count="20">
    <mergeCell ref="M1:O1"/>
    <mergeCell ref="A39:O39"/>
    <mergeCell ref="A36:O36"/>
    <mergeCell ref="A5:B5"/>
    <mergeCell ref="A6:B6"/>
    <mergeCell ref="E6:F6"/>
    <mergeCell ref="A35:O35"/>
    <mergeCell ref="A37:O37"/>
    <mergeCell ref="A38:O38"/>
    <mergeCell ref="A14:B14"/>
    <mergeCell ref="E14:F14"/>
    <mergeCell ref="A12:B12"/>
    <mergeCell ref="E12:F12"/>
    <mergeCell ref="A8:B8"/>
    <mergeCell ref="E8:F8"/>
    <mergeCell ref="A10:B10"/>
    <mergeCell ref="E10:F10"/>
    <mergeCell ref="A3:B3"/>
    <mergeCell ref="A1:B1"/>
    <mergeCell ref="C1:H1"/>
  </mergeCells>
  <phoneticPr fontId="0" type="noConversion"/>
  <printOptions horizontalCentered="1"/>
  <pageMargins left="0.12" right="0.12" top="0.25" bottom="0.25" header="0.5" footer="0.5"/>
  <pageSetup scale="73" orientation="landscape" r:id="rId1"/>
  <headerFooter scaleWithDoc="0"/>
  <colBreaks count="1" manualBreakCount="1">
    <brk id="15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7"/>
  <sheetViews>
    <sheetView view="pageBreakPreview" zoomScaleNormal="100" zoomScaleSheetLayoutView="100" workbookViewId="0">
      <selection activeCell="G9" sqref="G9"/>
    </sheetView>
  </sheetViews>
  <sheetFormatPr defaultColWidth="9.109375" defaultRowHeight="13.2" x14ac:dyDescent="0.25"/>
  <cols>
    <col min="1" max="1" width="8.44140625" style="50" customWidth="1"/>
    <col min="2" max="2" width="23.6640625" style="50" customWidth="1"/>
    <col min="3" max="3" width="9.33203125" style="50" customWidth="1"/>
    <col min="4" max="4" width="12" style="50" bestFit="1" customWidth="1"/>
    <col min="5" max="5" width="9.5546875" style="50" customWidth="1"/>
    <col min="6" max="6" width="6" style="50" customWidth="1"/>
    <col min="7" max="7" width="23.6640625" style="50" customWidth="1"/>
    <col min="8" max="8" width="9.33203125" style="50" customWidth="1"/>
    <col min="9" max="9" width="12" style="50" bestFit="1" customWidth="1"/>
    <col min="10" max="10" width="9.5546875" style="50" customWidth="1"/>
    <col min="11" max="11" width="6" style="50" customWidth="1"/>
    <col min="12" max="12" width="23.6640625" style="50" customWidth="1"/>
    <col min="13" max="13" width="9.33203125" style="50" customWidth="1"/>
    <col min="14" max="14" width="12" style="50" bestFit="1" customWidth="1"/>
    <col min="15" max="15" width="9.5546875" style="50" customWidth="1"/>
    <col min="16" max="16" width="13.109375" style="50" bestFit="1" customWidth="1"/>
    <col min="17" max="16384" width="9.109375" style="50"/>
  </cols>
  <sheetData>
    <row r="1" spans="1:15" s="87" customFormat="1" ht="22.8" x14ac:dyDescent="0.4">
      <c r="A1" s="380" t="s">
        <v>80</v>
      </c>
      <c r="B1" s="380"/>
      <c r="C1" s="381" t="s">
        <v>125</v>
      </c>
      <c r="D1" s="381"/>
      <c r="E1" s="381"/>
      <c r="F1" s="381"/>
      <c r="G1" s="381"/>
      <c r="H1" s="381"/>
      <c r="K1" s="126"/>
      <c r="L1" s="222" t="s">
        <v>114</v>
      </c>
      <c r="M1" s="382">
        <v>44738</v>
      </c>
      <c r="N1" s="382"/>
      <c r="O1" s="382"/>
    </row>
    <row r="2" spans="1:15" ht="13.8" x14ac:dyDescent="0.3">
      <c r="K2" s="127"/>
      <c r="L2" s="128"/>
      <c r="M2" s="149"/>
      <c r="N2" s="128"/>
      <c r="O2" s="127"/>
    </row>
    <row r="3" spans="1:15" ht="21" customHeight="1" x14ac:dyDescent="0.4">
      <c r="A3" s="379" t="s">
        <v>0</v>
      </c>
      <c r="B3" s="377"/>
      <c r="C3" s="55" t="s">
        <v>17</v>
      </c>
      <c r="D3" s="56"/>
      <c r="E3" s="56"/>
      <c r="F3" s="56"/>
      <c r="G3" s="56"/>
      <c r="H3" s="51"/>
      <c r="I3" s="51"/>
      <c r="J3" s="51"/>
      <c r="K3" s="127"/>
      <c r="L3" s="128"/>
      <c r="M3" s="149"/>
      <c r="N3" s="128"/>
      <c r="O3" s="129"/>
    </row>
    <row r="4" spans="1:15" ht="16.2" thickBot="1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127"/>
      <c r="L4" s="128"/>
      <c r="M4" s="149"/>
      <c r="N4" s="128"/>
      <c r="O4" s="129"/>
    </row>
    <row r="5" spans="1:15" ht="16.2" thickBot="1" x14ac:dyDescent="0.35">
      <c r="A5" s="377" t="s">
        <v>1</v>
      </c>
      <c r="B5" s="378"/>
      <c r="C5" s="57">
        <v>0</v>
      </c>
      <c r="D5" s="51"/>
      <c r="E5" s="51"/>
      <c r="F5" s="51"/>
      <c r="G5" s="51"/>
      <c r="H5" s="51"/>
      <c r="I5" s="51"/>
      <c r="J5" s="51"/>
      <c r="K5" s="130"/>
      <c r="L5" s="128"/>
      <c r="M5" s="149"/>
      <c r="N5" s="128"/>
      <c r="O5" s="129"/>
    </row>
    <row r="6" spans="1:15" ht="16.2" thickBot="1" x14ac:dyDescent="0.35">
      <c r="A6" s="377" t="s">
        <v>2</v>
      </c>
      <c r="B6" s="377"/>
      <c r="C6" s="58">
        <v>0</v>
      </c>
      <c r="D6" s="52" t="s">
        <v>3</v>
      </c>
      <c r="E6" s="384">
        <f>SUM(C5*C6)</f>
        <v>0</v>
      </c>
      <c r="F6" s="376"/>
      <c r="G6" s="51"/>
      <c r="H6" s="51"/>
      <c r="I6" s="51"/>
      <c r="J6" s="51"/>
      <c r="K6" s="130"/>
      <c r="L6" s="128"/>
      <c r="M6" s="149"/>
      <c r="N6" s="128"/>
      <c r="O6" s="129"/>
    </row>
    <row r="7" spans="1:15" ht="16.2" thickBot="1" x14ac:dyDescent="0.35">
      <c r="A7" s="59"/>
      <c r="B7" s="59"/>
      <c r="C7" s="60"/>
      <c r="D7" s="52"/>
      <c r="E7" s="61"/>
      <c r="F7" s="62"/>
      <c r="G7" s="51"/>
      <c r="H7" s="51"/>
      <c r="I7" s="51"/>
      <c r="J7" s="51"/>
      <c r="K7" s="130"/>
      <c r="L7" s="128"/>
      <c r="M7" s="149"/>
      <c r="N7" s="128"/>
      <c r="O7" s="129"/>
    </row>
    <row r="8" spans="1:15" ht="16.2" thickBot="1" x14ac:dyDescent="0.35">
      <c r="A8" s="377" t="s">
        <v>4</v>
      </c>
      <c r="B8" s="378"/>
      <c r="C8" s="63"/>
      <c r="D8" s="51"/>
      <c r="E8" s="375">
        <v>0</v>
      </c>
      <c r="F8" s="376"/>
      <c r="G8" s="51"/>
      <c r="H8" s="51"/>
      <c r="I8" s="51"/>
      <c r="J8" s="51"/>
      <c r="K8" s="130"/>
      <c r="L8" s="132"/>
      <c r="M8" s="149"/>
      <c r="N8" s="128"/>
      <c r="O8" s="129"/>
    </row>
    <row r="9" spans="1:15" ht="16.2" thickBot="1" x14ac:dyDescent="0.35">
      <c r="A9" s="59"/>
      <c r="B9" s="64"/>
      <c r="C9" s="63"/>
      <c r="D9" s="51"/>
      <c r="E9" s="62"/>
      <c r="F9" s="62"/>
      <c r="G9" s="51"/>
      <c r="H9" s="51"/>
      <c r="I9" s="51"/>
      <c r="J9" s="51"/>
      <c r="K9" s="130"/>
      <c r="L9" s="128"/>
      <c r="M9" s="149"/>
      <c r="N9" s="128"/>
      <c r="O9" s="129"/>
    </row>
    <row r="10" spans="1:15" ht="16.2" thickBot="1" x14ac:dyDescent="0.35">
      <c r="A10" s="377" t="s">
        <v>5</v>
      </c>
      <c r="B10" s="378"/>
      <c r="C10" s="51"/>
      <c r="D10" s="51"/>
      <c r="E10" s="375">
        <f>E6+E8</f>
        <v>0</v>
      </c>
      <c r="F10" s="376"/>
      <c r="G10" s="51"/>
      <c r="H10" s="51"/>
      <c r="I10" s="51"/>
      <c r="J10" s="51"/>
      <c r="K10" s="130"/>
      <c r="L10" s="128"/>
      <c r="M10" s="149"/>
      <c r="N10" s="128"/>
      <c r="O10" s="129"/>
    </row>
    <row r="11" spans="1:15" ht="16.2" thickBot="1" x14ac:dyDescent="0.35">
      <c r="A11" s="59"/>
      <c r="B11" s="51"/>
      <c r="C11" s="51"/>
      <c r="D11" s="51"/>
      <c r="E11" s="51"/>
      <c r="F11" s="51"/>
      <c r="G11" s="51"/>
      <c r="H11" s="51"/>
      <c r="I11" s="51"/>
      <c r="J11" s="51"/>
      <c r="K11" s="130"/>
      <c r="L11" s="128"/>
      <c r="M11" s="131"/>
      <c r="N11" s="130"/>
      <c r="O11" s="129"/>
    </row>
    <row r="12" spans="1:15" ht="16.2" thickBot="1" x14ac:dyDescent="0.35">
      <c r="A12" s="377" t="s">
        <v>6</v>
      </c>
      <c r="B12" s="378"/>
      <c r="C12" s="63">
        <v>0.06</v>
      </c>
      <c r="D12" s="51"/>
      <c r="E12" s="384">
        <f>E10*0.06</f>
        <v>0</v>
      </c>
      <c r="F12" s="387"/>
      <c r="G12" s="51"/>
      <c r="H12" s="51"/>
      <c r="I12" s="51"/>
      <c r="J12" s="51"/>
      <c r="K12" s="130"/>
      <c r="L12" s="128"/>
      <c r="M12" s="131"/>
      <c r="N12" s="130"/>
      <c r="O12" s="129"/>
    </row>
    <row r="13" spans="1:15" ht="16.2" thickBot="1" x14ac:dyDescent="0.35">
      <c r="A13" s="59"/>
      <c r="B13" s="51"/>
      <c r="C13" s="51"/>
      <c r="D13" s="51"/>
      <c r="E13" s="65"/>
      <c r="F13" s="65"/>
      <c r="G13" s="51"/>
      <c r="H13" s="51"/>
      <c r="I13" s="51"/>
      <c r="J13" s="51"/>
      <c r="K13" s="130"/>
      <c r="L13" s="128"/>
      <c r="M13" s="131"/>
      <c r="N13" s="130"/>
      <c r="O13" s="129"/>
    </row>
    <row r="14" spans="1:15" ht="16.2" thickBot="1" x14ac:dyDescent="0.35">
      <c r="A14" s="377" t="s">
        <v>7</v>
      </c>
      <c r="B14" s="378"/>
      <c r="C14" s="51"/>
      <c r="D14" s="51"/>
      <c r="E14" s="375">
        <f>E10-E12</f>
        <v>0</v>
      </c>
      <c r="F14" s="376"/>
      <c r="G14" s="220"/>
      <c r="H14" s="51"/>
      <c r="I14" s="51"/>
      <c r="J14" s="51"/>
      <c r="K14" s="130"/>
      <c r="L14" s="128"/>
      <c r="M14" s="128"/>
      <c r="N14" s="127"/>
      <c r="O14" s="129"/>
    </row>
    <row r="15" spans="1:15" ht="15.6" x14ac:dyDescent="0.3">
      <c r="A15" s="59"/>
      <c r="B15" s="51"/>
      <c r="C15" s="51"/>
      <c r="D15" s="51"/>
      <c r="E15" s="51"/>
      <c r="F15" s="51"/>
      <c r="G15" s="220"/>
      <c r="H15" s="51"/>
      <c r="I15" s="51"/>
      <c r="J15" s="51"/>
      <c r="K15" s="127"/>
      <c r="L15" s="128"/>
      <c r="M15" s="127"/>
      <c r="N15" s="127"/>
      <c r="O15" s="129"/>
    </row>
    <row r="16" spans="1:15" ht="15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1"/>
      <c r="K16" s="51"/>
      <c r="L16" s="51"/>
      <c r="M16" s="51"/>
      <c r="N16" s="51"/>
      <c r="O16" s="51"/>
    </row>
    <row r="17" spans="1:16" ht="15" x14ac:dyDescent="0.25">
      <c r="A17" s="66" t="s">
        <v>47</v>
      </c>
      <c r="B17" s="51"/>
      <c r="C17" s="51"/>
      <c r="D17" s="116"/>
      <c r="E17" s="51"/>
      <c r="F17" s="66" t="s">
        <v>8</v>
      </c>
      <c r="G17" s="51"/>
      <c r="H17" s="51"/>
      <c r="I17" s="51"/>
      <c r="J17" s="51"/>
      <c r="K17" s="66" t="s">
        <v>9</v>
      </c>
      <c r="L17" s="51"/>
      <c r="M17" s="51"/>
      <c r="N17" s="51"/>
      <c r="O17" s="51"/>
    </row>
    <row r="18" spans="1:16" s="67" customFormat="1" ht="17.399999999999999" x14ac:dyDescent="0.3">
      <c r="B18" s="67">
        <f>E14</f>
        <v>0</v>
      </c>
      <c r="G18" s="67">
        <v>0</v>
      </c>
      <c r="L18" s="67">
        <v>0</v>
      </c>
      <c r="P18" s="67">
        <f>SUM(A18:M18)</f>
        <v>0</v>
      </c>
    </row>
    <row r="19" spans="1:16" ht="1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6" s="93" customFormat="1" ht="30" x14ac:dyDescent="0.25">
      <c r="A20" s="53" t="s">
        <v>10</v>
      </c>
      <c r="B20" s="53" t="s">
        <v>11</v>
      </c>
      <c r="C20" s="53" t="s">
        <v>53</v>
      </c>
      <c r="D20" s="54" t="s">
        <v>13</v>
      </c>
      <c r="E20" s="53" t="s">
        <v>14</v>
      </c>
      <c r="F20" s="53" t="s">
        <v>10</v>
      </c>
      <c r="G20" s="53" t="s">
        <v>11</v>
      </c>
      <c r="H20" s="53" t="s">
        <v>12</v>
      </c>
      <c r="I20" s="54" t="s">
        <v>13</v>
      </c>
      <c r="J20" s="53" t="s">
        <v>14</v>
      </c>
      <c r="K20" s="53" t="s">
        <v>10</v>
      </c>
      <c r="L20" s="53" t="s">
        <v>11</v>
      </c>
      <c r="M20" s="53" t="s">
        <v>12</v>
      </c>
      <c r="N20" s="54" t="s">
        <v>13</v>
      </c>
      <c r="O20" s="53" t="s">
        <v>14</v>
      </c>
    </row>
    <row r="21" spans="1:16" s="228" customFormat="1" ht="22.8" x14ac:dyDescent="0.25">
      <c r="A21" s="240">
        <v>1</v>
      </c>
      <c r="B21" s="279"/>
      <c r="C21" s="241"/>
      <c r="D21" s="346"/>
      <c r="E21" s="280"/>
      <c r="F21" s="223">
        <v>1</v>
      </c>
      <c r="G21" s="242"/>
      <c r="H21" s="268"/>
      <c r="I21" s="244"/>
      <c r="J21" s="225"/>
      <c r="K21" s="223">
        <v>1</v>
      </c>
      <c r="L21" s="242"/>
      <c r="M21" s="268"/>
      <c r="N21" s="244"/>
      <c r="O21" s="225"/>
    </row>
    <row r="22" spans="1:16" s="228" customFormat="1" ht="22.8" x14ac:dyDescent="0.25">
      <c r="A22" s="121">
        <f>A21+1</f>
        <v>2</v>
      </c>
      <c r="B22" s="122"/>
      <c r="C22" s="254"/>
      <c r="D22" s="346"/>
      <c r="E22" s="281"/>
      <c r="F22" s="229">
        <v>2</v>
      </c>
      <c r="G22" s="246"/>
      <c r="H22" s="270"/>
      <c r="I22" s="248"/>
      <c r="J22" s="231"/>
      <c r="K22" s="229">
        <v>2</v>
      </c>
      <c r="L22" s="246"/>
      <c r="M22" s="282"/>
      <c r="N22" s="248"/>
      <c r="O22" s="231"/>
    </row>
    <row r="23" spans="1:16" s="228" customFormat="1" ht="22.8" x14ac:dyDescent="0.25">
      <c r="A23" s="121">
        <f t="shared" ref="A23:A32" si="0">A22+1</f>
        <v>3</v>
      </c>
      <c r="B23" s="279"/>
      <c r="C23" s="241"/>
      <c r="D23" s="346"/>
      <c r="E23" s="231"/>
      <c r="F23" s="229">
        <v>3</v>
      </c>
      <c r="G23" s="246"/>
      <c r="H23" s="270"/>
      <c r="I23" s="248"/>
      <c r="J23" s="231"/>
      <c r="K23" s="229">
        <v>3</v>
      </c>
      <c r="L23" s="246"/>
      <c r="M23" s="282"/>
      <c r="N23" s="248"/>
      <c r="O23" s="231"/>
    </row>
    <row r="24" spans="1:16" s="228" customFormat="1" ht="22.8" x14ac:dyDescent="0.25">
      <c r="A24" s="121">
        <f t="shared" si="0"/>
        <v>4</v>
      </c>
      <c r="B24" s="283"/>
      <c r="C24" s="254"/>
      <c r="D24" s="346"/>
      <c r="E24" s="284"/>
      <c r="F24" s="229">
        <v>4</v>
      </c>
      <c r="G24" s="246"/>
      <c r="H24" s="270"/>
      <c r="I24" s="248"/>
      <c r="J24" s="231"/>
      <c r="K24" s="229">
        <v>4</v>
      </c>
      <c r="L24" s="246"/>
      <c r="M24" s="282"/>
      <c r="N24" s="248"/>
      <c r="O24" s="231"/>
    </row>
    <row r="25" spans="1:16" s="228" customFormat="1" ht="22.8" x14ac:dyDescent="0.25">
      <c r="A25" s="121">
        <f t="shared" si="0"/>
        <v>5</v>
      </c>
      <c r="B25" s="122"/>
      <c r="C25" s="124"/>
      <c r="D25" s="346"/>
      <c r="E25" s="231"/>
      <c r="F25" s="229">
        <v>5</v>
      </c>
      <c r="G25" s="246"/>
      <c r="H25" s="270"/>
      <c r="I25" s="285"/>
      <c r="J25" s="231"/>
      <c r="K25" s="229">
        <v>5</v>
      </c>
      <c r="L25" s="246"/>
      <c r="M25" s="270"/>
      <c r="N25" s="234"/>
      <c r="O25" s="231"/>
    </row>
    <row r="26" spans="1:16" s="228" customFormat="1" ht="22.8" x14ac:dyDescent="0.25">
      <c r="A26" s="121">
        <f t="shared" si="0"/>
        <v>6</v>
      </c>
      <c r="B26" s="283"/>
      <c r="C26" s="124"/>
      <c r="D26" s="346"/>
      <c r="E26" s="286"/>
      <c r="F26" s="229">
        <v>6</v>
      </c>
      <c r="G26" s="232"/>
      <c r="H26" s="232"/>
      <c r="I26" s="285"/>
      <c r="J26" s="231"/>
      <c r="K26" s="229">
        <v>6</v>
      </c>
      <c r="L26" s="232"/>
      <c r="M26" s="232"/>
      <c r="N26" s="234"/>
      <c r="O26" s="231"/>
    </row>
    <row r="27" spans="1:16" s="228" customFormat="1" ht="22.8" x14ac:dyDescent="0.25">
      <c r="A27" s="121">
        <f t="shared" si="0"/>
        <v>7</v>
      </c>
      <c r="B27" s="122"/>
      <c r="C27" s="124"/>
      <c r="D27" s="211"/>
      <c r="E27" s="287"/>
      <c r="F27" s="229">
        <v>7</v>
      </c>
      <c r="G27" s="232"/>
      <c r="H27" s="232"/>
      <c r="I27" s="234"/>
      <c r="J27" s="231"/>
      <c r="K27" s="229">
        <v>7</v>
      </c>
      <c r="L27" s="232"/>
      <c r="M27" s="232"/>
      <c r="N27" s="234"/>
      <c r="O27" s="231"/>
    </row>
    <row r="28" spans="1:16" s="228" customFormat="1" ht="22.8" x14ac:dyDescent="0.25">
      <c r="A28" s="121">
        <f t="shared" si="0"/>
        <v>8</v>
      </c>
      <c r="B28" s="283"/>
      <c r="C28" s="124"/>
      <c r="D28" s="211"/>
      <c r="E28" s="287"/>
      <c r="F28" s="229">
        <v>8</v>
      </c>
      <c r="G28" s="232"/>
      <c r="H28" s="232"/>
      <c r="I28" s="234"/>
      <c r="J28" s="231"/>
      <c r="K28" s="229">
        <v>8</v>
      </c>
      <c r="L28" s="232"/>
      <c r="M28" s="232"/>
      <c r="N28" s="234"/>
      <c r="O28" s="231"/>
    </row>
    <row r="29" spans="1:16" s="228" customFormat="1" ht="22.8" x14ac:dyDescent="0.25">
      <c r="A29" s="121">
        <f t="shared" si="0"/>
        <v>9</v>
      </c>
      <c r="B29" s="288"/>
      <c r="C29" s="122"/>
      <c r="D29" s="133"/>
      <c r="E29" s="231"/>
      <c r="F29" s="229">
        <v>9</v>
      </c>
      <c r="G29" s="232"/>
      <c r="H29" s="232"/>
      <c r="I29" s="234"/>
      <c r="J29" s="231"/>
      <c r="K29" s="229">
        <v>9</v>
      </c>
      <c r="L29" s="232"/>
      <c r="M29" s="232"/>
      <c r="N29" s="234"/>
      <c r="O29" s="231"/>
    </row>
    <row r="30" spans="1:16" s="228" customFormat="1" ht="22.8" x14ac:dyDescent="0.25">
      <c r="A30" s="121">
        <f t="shared" si="0"/>
        <v>10</v>
      </c>
      <c r="B30" s="288"/>
      <c r="C30" s="122"/>
      <c r="D30" s="252"/>
      <c r="E30" s="231"/>
      <c r="F30" s="229">
        <v>10</v>
      </c>
      <c r="G30" s="232"/>
      <c r="H30" s="232"/>
      <c r="I30" s="234"/>
      <c r="J30" s="231"/>
      <c r="K30" s="229">
        <v>10</v>
      </c>
      <c r="L30" s="232"/>
      <c r="M30" s="232"/>
      <c r="N30" s="234"/>
      <c r="O30" s="231"/>
    </row>
    <row r="31" spans="1:16" s="228" customFormat="1" ht="22.8" x14ac:dyDescent="0.25">
      <c r="A31" s="121">
        <f t="shared" si="0"/>
        <v>11</v>
      </c>
      <c r="B31" s="288"/>
      <c r="C31" s="125"/>
      <c r="D31" s="134"/>
      <c r="E31" s="231"/>
      <c r="F31" s="229">
        <v>11</v>
      </c>
      <c r="G31" s="232"/>
      <c r="H31" s="232"/>
      <c r="I31" s="234"/>
      <c r="J31" s="231"/>
      <c r="K31" s="229">
        <v>11</v>
      </c>
      <c r="L31" s="232"/>
      <c r="M31" s="232"/>
      <c r="N31" s="234"/>
      <c r="O31" s="231"/>
    </row>
    <row r="32" spans="1:16" s="228" customFormat="1" ht="22.8" x14ac:dyDescent="0.25">
      <c r="A32" s="121">
        <f t="shared" si="0"/>
        <v>12</v>
      </c>
      <c r="B32" s="289"/>
      <c r="C32" s="125"/>
      <c r="D32" s="134"/>
      <c r="E32" s="231"/>
      <c r="F32" s="229">
        <v>12</v>
      </c>
      <c r="G32" s="232"/>
      <c r="H32" s="232"/>
      <c r="I32" s="234"/>
      <c r="J32" s="231"/>
      <c r="K32" s="229">
        <v>12</v>
      </c>
      <c r="L32" s="232"/>
      <c r="M32" s="232"/>
      <c r="N32" s="234"/>
      <c r="O32" s="231"/>
    </row>
    <row r="33" spans="1:15" ht="15" x14ac:dyDescent="0.25">
      <c r="D33" s="69">
        <f>SUM(D21:D32)</f>
        <v>0</v>
      </c>
      <c r="F33" s="51"/>
      <c r="I33" s="69">
        <f>SUM(I21:I32)</f>
        <v>0</v>
      </c>
      <c r="N33" s="69">
        <f>SUM(N21:N32)</f>
        <v>0</v>
      </c>
    </row>
    <row r="34" spans="1:15" s="70" customFormat="1" ht="12.75" customHeight="1" x14ac:dyDescent="0.25"/>
    <row r="35" spans="1:15" s="70" customFormat="1" ht="12.75" customHeight="1" x14ac:dyDescent="0.25">
      <c r="A35" s="383" t="s">
        <v>15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</row>
    <row r="36" spans="1:15" s="70" customFormat="1" ht="12.75" customHeight="1" x14ac:dyDescent="0.25">
      <c r="A36" s="386" t="s">
        <v>81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</row>
    <row r="37" spans="1:15" s="70" customFormat="1" ht="12.75" customHeight="1" x14ac:dyDescent="0.25">
      <c r="A37" s="386" t="s">
        <v>84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</row>
    <row r="38" spans="1:15" s="70" customFormat="1" ht="12.75" customHeight="1" x14ac:dyDescent="0.25">
      <c r="A38" s="385" t="s">
        <v>52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</row>
    <row r="39" spans="1:15" s="70" customFormat="1" ht="12.75" customHeight="1" x14ac:dyDescent="0.25">
      <c r="A39" s="383" t="s">
        <v>83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</row>
    <row r="43" spans="1:15" s="342" customFormat="1" ht="13.8" x14ac:dyDescent="0.25">
      <c r="A43" s="342">
        <v>1</v>
      </c>
      <c r="B43" s="340">
        <f>E14*0.6</f>
        <v>0</v>
      </c>
      <c r="C43" s="342">
        <v>1</v>
      </c>
      <c r="D43" s="340">
        <f>E14*0.4</f>
        <v>0</v>
      </c>
      <c r="E43" s="342">
        <v>1</v>
      </c>
      <c r="F43" s="340">
        <f>E14*0.29</f>
        <v>0</v>
      </c>
      <c r="G43" s="342">
        <v>1</v>
      </c>
      <c r="H43" s="340">
        <f>E14*0.23</f>
        <v>0</v>
      </c>
    </row>
    <row r="44" spans="1:15" s="342" customFormat="1" ht="13.8" x14ac:dyDescent="0.25">
      <c r="A44" s="342">
        <v>2</v>
      </c>
      <c r="B44" s="340">
        <f>E14*0.4</f>
        <v>0</v>
      </c>
      <c r="C44" s="342">
        <v>2</v>
      </c>
      <c r="D44" s="340">
        <f>E14*0.3</f>
        <v>0</v>
      </c>
      <c r="E44" s="342">
        <v>2</v>
      </c>
      <c r="F44" s="340">
        <f>E14*0.24</f>
        <v>0</v>
      </c>
      <c r="G44" s="342">
        <v>2</v>
      </c>
      <c r="H44" s="340">
        <f>E14*0.2</f>
        <v>0</v>
      </c>
    </row>
    <row r="45" spans="1:15" s="342" customFormat="1" ht="13.8" x14ac:dyDescent="0.25">
      <c r="C45" s="342">
        <v>3</v>
      </c>
      <c r="D45" s="340">
        <f>E14*0.2</f>
        <v>0</v>
      </c>
      <c r="E45" s="342">
        <v>3</v>
      </c>
      <c r="F45" s="340">
        <f>E14*0.19</f>
        <v>0</v>
      </c>
      <c r="G45" s="342">
        <v>3</v>
      </c>
      <c r="H45" s="340">
        <f>E14*0.17</f>
        <v>0</v>
      </c>
    </row>
    <row r="46" spans="1:15" s="342" customFormat="1" ht="13.8" x14ac:dyDescent="0.25">
      <c r="B46" s="340">
        <f>SUM(B43:B44)</f>
        <v>0</v>
      </c>
      <c r="C46" s="342">
        <v>4</v>
      </c>
      <c r="D46" s="340">
        <f>E14*0.1</f>
        <v>0</v>
      </c>
      <c r="E46" s="342">
        <v>4</v>
      </c>
      <c r="F46" s="340">
        <f>E14*0.14</f>
        <v>0</v>
      </c>
      <c r="G46" s="342">
        <v>4</v>
      </c>
      <c r="H46" s="340">
        <f>E14*0.14</f>
        <v>0</v>
      </c>
    </row>
    <row r="47" spans="1:15" s="342" customFormat="1" ht="13.8" x14ac:dyDescent="0.25">
      <c r="E47" s="342">
        <v>5</v>
      </c>
      <c r="F47" s="340">
        <f>E14*0.09</f>
        <v>0</v>
      </c>
      <c r="G47" s="342">
        <v>5</v>
      </c>
      <c r="H47" s="340">
        <f>E14*0.11</f>
        <v>0</v>
      </c>
    </row>
    <row r="48" spans="1:15" s="342" customFormat="1" ht="13.8" x14ac:dyDescent="0.25">
      <c r="D48" s="340">
        <f>SUM(D43:D46)</f>
        <v>0</v>
      </c>
      <c r="E48" s="342">
        <v>6</v>
      </c>
      <c r="F48" s="340">
        <f>E14*0.05</f>
        <v>0</v>
      </c>
      <c r="G48" s="342">
        <v>6</v>
      </c>
      <c r="H48" s="340">
        <f>E14*0.08</f>
        <v>0</v>
      </c>
    </row>
    <row r="49" spans="6:8" s="342" customFormat="1" ht="13.8" x14ac:dyDescent="0.25">
      <c r="G49" s="342">
        <v>7</v>
      </c>
      <c r="H49" s="340">
        <f>E14*0.05</f>
        <v>0</v>
      </c>
    </row>
    <row r="50" spans="6:8" s="342" customFormat="1" ht="13.8" x14ac:dyDescent="0.25">
      <c r="F50" s="340">
        <f>SUM(F43:F48)</f>
        <v>0</v>
      </c>
      <c r="G50" s="342">
        <v>8</v>
      </c>
      <c r="H50" s="340">
        <f>E14*0.02</f>
        <v>0</v>
      </c>
    </row>
    <row r="51" spans="6:8" s="342" customFormat="1" ht="13.8" x14ac:dyDescent="0.25"/>
    <row r="52" spans="6:8" s="342" customFormat="1" ht="13.8" x14ac:dyDescent="0.25">
      <c r="H52" s="340">
        <f>SUM(H43:H50)</f>
        <v>0</v>
      </c>
    </row>
    <row r="53" spans="6:8" s="342" customFormat="1" ht="13.8" x14ac:dyDescent="0.25"/>
    <row r="54" spans="6:8" s="342" customFormat="1" ht="13.8" x14ac:dyDescent="0.25"/>
    <row r="55" spans="6:8" s="342" customFormat="1" ht="13.8" x14ac:dyDescent="0.25"/>
    <row r="56" spans="6:8" s="342" customFormat="1" ht="13.8" x14ac:dyDescent="0.25"/>
    <row r="57" spans="6:8" s="342" customFormat="1" ht="13.8" x14ac:dyDescent="0.25"/>
  </sheetData>
  <mergeCells count="20">
    <mergeCell ref="A1:B1"/>
    <mergeCell ref="C1:H1"/>
    <mergeCell ref="E8:F8"/>
    <mergeCell ref="A36:O36"/>
    <mergeCell ref="A3:B3"/>
    <mergeCell ref="A5:B5"/>
    <mergeCell ref="A6:B6"/>
    <mergeCell ref="E6:F6"/>
    <mergeCell ref="A12:B12"/>
    <mergeCell ref="E12:F12"/>
    <mergeCell ref="A10:B10"/>
    <mergeCell ref="E10:F10"/>
    <mergeCell ref="A8:B8"/>
    <mergeCell ref="M1:O1"/>
    <mergeCell ref="A37:O37"/>
    <mergeCell ref="A38:O38"/>
    <mergeCell ref="A39:O39"/>
    <mergeCell ref="A14:B14"/>
    <mergeCell ref="E14:F14"/>
    <mergeCell ref="A35:O35"/>
  </mergeCells>
  <phoneticPr fontId="0" type="noConversion"/>
  <printOptions horizontalCentered="1"/>
  <pageMargins left="0.12" right="0.12" top="0.25" bottom="0.25" header="0.5" footer="0.5"/>
  <pageSetup scale="69" orientation="landscape" r:id="rId1"/>
  <headerFooter scaleWithDoc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7"/>
  <sheetViews>
    <sheetView view="pageBreakPreview" topLeftCell="A9" zoomScaleNormal="100" zoomScaleSheetLayoutView="100" workbookViewId="0">
      <selection activeCell="G9" sqref="G9"/>
    </sheetView>
  </sheetViews>
  <sheetFormatPr defaultColWidth="9.109375" defaultRowHeight="13.2" x14ac:dyDescent="0.25"/>
  <cols>
    <col min="1" max="1" width="6" style="50" customWidth="1"/>
    <col min="2" max="2" width="23.6640625" style="50" customWidth="1"/>
    <col min="3" max="3" width="9.33203125" style="199" customWidth="1"/>
    <col min="4" max="4" width="12" style="50" bestFit="1" customWidth="1"/>
    <col min="5" max="5" width="9.5546875" style="50" customWidth="1"/>
    <col min="6" max="6" width="6" style="50" customWidth="1"/>
    <col min="7" max="7" width="23.6640625" style="50" customWidth="1"/>
    <col min="8" max="8" width="9.33203125" style="50" customWidth="1"/>
    <col min="9" max="9" width="12" style="50" bestFit="1" customWidth="1"/>
    <col min="10" max="10" width="9.5546875" style="50" customWidth="1"/>
    <col min="11" max="11" width="6" style="50" customWidth="1"/>
    <col min="12" max="12" width="23.6640625" style="50" customWidth="1"/>
    <col min="13" max="13" width="9.33203125" style="50" customWidth="1"/>
    <col min="14" max="14" width="12" style="50" bestFit="1" customWidth="1"/>
    <col min="15" max="15" width="9.5546875" style="50" customWidth="1"/>
    <col min="16" max="16" width="13.109375" style="50" bestFit="1" customWidth="1"/>
    <col min="17" max="16384" width="9.109375" style="50"/>
  </cols>
  <sheetData>
    <row r="1" spans="1:15" s="87" customFormat="1" ht="22.8" x14ac:dyDescent="0.4">
      <c r="A1" s="380" t="s">
        <v>80</v>
      </c>
      <c r="B1" s="380"/>
      <c r="C1" s="381" t="s">
        <v>125</v>
      </c>
      <c r="D1" s="381"/>
      <c r="E1" s="381"/>
      <c r="F1" s="381"/>
      <c r="G1" s="381"/>
      <c r="H1" s="381"/>
      <c r="K1" s="126"/>
      <c r="L1" s="222" t="s">
        <v>114</v>
      </c>
      <c r="M1" s="382">
        <v>44738</v>
      </c>
      <c r="N1" s="382"/>
      <c r="O1" s="382"/>
    </row>
    <row r="2" spans="1:15" ht="13.8" x14ac:dyDescent="0.3">
      <c r="K2" s="127"/>
      <c r="L2" s="128"/>
      <c r="M2" s="149"/>
      <c r="N2" s="128"/>
      <c r="O2" s="127"/>
    </row>
    <row r="3" spans="1:15" ht="21" customHeight="1" x14ac:dyDescent="0.4">
      <c r="A3" s="379" t="s">
        <v>0</v>
      </c>
      <c r="B3" s="377"/>
      <c r="C3" s="388" t="s">
        <v>38</v>
      </c>
      <c r="D3" s="388"/>
      <c r="E3" s="388"/>
      <c r="F3" s="388"/>
      <c r="G3" s="388"/>
      <c r="H3" s="51"/>
      <c r="I3" s="51"/>
      <c r="J3" s="51"/>
      <c r="K3" s="127"/>
      <c r="L3" s="128"/>
      <c r="M3" s="149"/>
      <c r="N3" s="128"/>
      <c r="O3" s="129"/>
    </row>
    <row r="4" spans="1:15" ht="16.2" thickBot="1" x14ac:dyDescent="0.35">
      <c r="A4" s="51"/>
      <c r="B4" s="51"/>
      <c r="C4" s="52"/>
      <c r="D4" s="51"/>
      <c r="E4" s="51"/>
      <c r="F4" s="51"/>
      <c r="G4" s="51"/>
      <c r="H4" s="51"/>
      <c r="I4" s="51"/>
      <c r="J4" s="51"/>
      <c r="K4" s="127"/>
      <c r="L4" s="128"/>
      <c r="M4" s="149"/>
      <c r="N4" s="128"/>
      <c r="O4" s="129"/>
    </row>
    <row r="5" spans="1:15" ht="16.2" thickBot="1" x14ac:dyDescent="0.35">
      <c r="A5" s="377" t="s">
        <v>1</v>
      </c>
      <c r="B5" s="378"/>
      <c r="C5" s="57">
        <v>0</v>
      </c>
      <c r="D5" s="51"/>
      <c r="E5" s="51"/>
      <c r="F5" s="51"/>
      <c r="G5" s="51"/>
      <c r="H5" s="51"/>
      <c r="I5" s="51"/>
      <c r="J5" s="51"/>
      <c r="K5" s="130"/>
      <c r="L5" s="128"/>
      <c r="M5" s="149"/>
      <c r="N5" s="128"/>
      <c r="O5" s="129"/>
    </row>
    <row r="6" spans="1:15" ht="16.2" thickBot="1" x14ac:dyDescent="0.35">
      <c r="A6" s="377" t="s">
        <v>2</v>
      </c>
      <c r="B6" s="377"/>
      <c r="C6" s="200">
        <v>0</v>
      </c>
      <c r="D6" s="52" t="s">
        <v>3</v>
      </c>
      <c r="E6" s="384">
        <f>SUM(C5*C6)</f>
        <v>0</v>
      </c>
      <c r="F6" s="376"/>
      <c r="G6" s="51"/>
      <c r="H6" s="51"/>
      <c r="I6" s="51"/>
      <c r="J6" s="51"/>
      <c r="K6" s="130"/>
      <c r="L6" s="128"/>
      <c r="M6" s="149"/>
      <c r="N6" s="128"/>
      <c r="O6" s="129"/>
    </row>
    <row r="7" spans="1:15" ht="16.2" thickBot="1" x14ac:dyDescent="0.35">
      <c r="A7" s="59"/>
      <c r="B7" s="59"/>
      <c r="C7" s="201"/>
      <c r="D7" s="52"/>
      <c r="E7" s="61"/>
      <c r="F7" s="62"/>
      <c r="G7" s="51"/>
      <c r="H7" s="51"/>
      <c r="I7" s="51"/>
      <c r="J7" s="51"/>
      <c r="K7" s="130"/>
      <c r="L7" s="128"/>
      <c r="M7" s="149"/>
      <c r="N7" s="128"/>
      <c r="O7" s="129"/>
    </row>
    <row r="8" spans="1:15" ht="16.2" thickBot="1" x14ac:dyDescent="0.35">
      <c r="A8" s="377" t="s">
        <v>4</v>
      </c>
      <c r="B8" s="378"/>
      <c r="C8" s="202"/>
      <c r="D8" s="51"/>
      <c r="E8" s="375">
        <v>0</v>
      </c>
      <c r="F8" s="376"/>
      <c r="G8" s="51"/>
      <c r="H8" s="51"/>
      <c r="I8" s="51"/>
      <c r="J8" s="51"/>
      <c r="K8" s="130"/>
      <c r="L8" s="132"/>
      <c r="M8" s="149"/>
      <c r="N8" s="128"/>
      <c r="O8" s="129"/>
    </row>
    <row r="9" spans="1:15" ht="16.2" thickBot="1" x14ac:dyDescent="0.35">
      <c r="A9" s="59"/>
      <c r="B9" s="64"/>
      <c r="C9" s="202"/>
      <c r="D9" s="51"/>
      <c r="E9" s="62"/>
      <c r="F9" s="62"/>
      <c r="G9" s="51"/>
      <c r="H9" s="51"/>
      <c r="I9" s="51"/>
      <c r="J9" s="51"/>
      <c r="K9" s="130"/>
      <c r="L9" s="128"/>
      <c r="M9" s="149"/>
      <c r="N9" s="128"/>
      <c r="O9" s="129"/>
    </row>
    <row r="10" spans="1:15" ht="16.2" thickBot="1" x14ac:dyDescent="0.35">
      <c r="A10" s="377" t="s">
        <v>5</v>
      </c>
      <c r="B10" s="378"/>
      <c r="C10" s="52"/>
      <c r="D10" s="51"/>
      <c r="E10" s="375">
        <f>E6+E8</f>
        <v>0</v>
      </c>
      <c r="F10" s="376"/>
      <c r="G10" s="51"/>
      <c r="H10" s="51"/>
      <c r="I10" s="51"/>
      <c r="J10" s="51"/>
      <c r="K10" s="130"/>
      <c r="L10" s="128"/>
      <c r="M10" s="149"/>
      <c r="N10" s="128"/>
      <c r="O10" s="129"/>
    </row>
    <row r="11" spans="1:15" ht="16.2" thickBot="1" x14ac:dyDescent="0.35">
      <c r="A11" s="59"/>
      <c r="B11" s="51"/>
      <c r="C11" s="52"/>
      <c r="D11" s="51"/>
      <c r="E11" s="51"/>
      <c r="F11" s="51"/>
      <c r="G11" s="51"/>
      <c r="H11" s="51"/>
      <c r="I11" s="51"/>
      <c r="J11" s="51"/>
      <c r="K11" s="130"/>
      <c r="L11" s="128"/>
      <c r="M11" s="131"/>
      <c r="N11" s="130"/>
      <c r="O11" s="129"/>
    </row>
    <row r="12" spans="1:15" ht="16.2" thickBot="1" x14ac:dyDescent="0.35">
      <c r="A12" s="377" t="s">
        <v>6</v>
      </c>
      <c r="B12" s="378"/>
      <c r="C12" s="202">
        <v>0.06</v>
      </c>
      <c r="D12" s="51"/>
      <c r="E12" s="384">
        <f>E10*0.06</f>
        <v>0</v>
      </c>
      <c r="F12" s="387"/>
      <c r="G12" s="51"/>
      <c r="H12" s="51"/>
      <c r="I12" s="51"/>
      <c r="J12" s="51"/>
      <c r="K12" s="130"/>
      <c r="L12" s="128"/>
      <c r="M12" s="131"/>
      <c r="N12" s="130"/>
      <c r="O12" s="129"/>
    </row>
    <row r="13" spans="1:15" ht="16.2" thickBot="1" x14ac:dyDescent="0.35">
      <c r="A13" s="59"/>
      <c r="B13" s="51"/>
      <c r="C13" s="52"/>
      <c r="D13" s="51"/>
      <c r="E13" s="65"/>
      <c r="F13" s="65"/>
      <c r="G13" s="51"/>
      <c r="H13" s="51"/>
      <c r="I13" s="51"/>
      <c r="J13" s="51"/>
      <c r="K13" s="130"/>
      <c r="L13" s="128"/>
      <c r="M13" s="131"/>
      <c r="N13" s="130"/>
      <c r="O13" s="129"/>
    </row>
    <row r="14" spans="1:15" ht="16.2" thickBot="1" x14ac:dyDescent="0.35">
      <c r="A14" s="377" t="s">
        <v>7</v>
      </c>
      <c r="B14" s="378"/>
      <c r="C14" s="52"/>
      <c r="D14" s="51"/>
      <c r="E14" s="375">
        <f>E10-E12</f>
        <v>0</v>
      </c>
      <c r="F14" s="376"/>
      <c r="G14" s="51"/>
      <c r="H14" s="51"/>
      <c r="I14" s="51"/>
      <c r="J14" s="51"/>
      <c r="K14" s="130"/>
      <c r="L14" s="128"/>
      <c r="M14" s="128"/>
      <c r="N14" s="127"/>
      <c r="O14" s="129"/>
    </row>
    <row r="15" spans="1:15" ht="15.6" x14ac:dyDescent="0.3">
      <c r="A15" s="59"/>
      <c r="B15" s="51"/>
      <c r="C15" s="52"/>
      <c r="D15" s="51"/>
      <c r="E15" s="51"/>
      <c r="F15" s="51"/>
      <c r="G15" s="51"/>
      <c r="H15" s="51"/>
      <c r="I15" s="51"/>
      <c r="J15" s="51"/>
      <c r="K15" s="127"/>
      <c r="L15" s="128"/>
      <c r="M15" s="127"/>
      <c r="N15" s="127"/>
      <c r="O15" s="129"/>
    </row>
    <row r="16" spans="1:15" ht="15" x14ac:dyDescent="0.25">
      <c r="A16" s="59"/>
      <c r="B16" s="59"/>
      <c r="C16" s="52"/>
      <c r="D16" s="59"/>
      <c r="E16" s="59"/>
      <c r="F16" s="59"/>
      <c r="G16" s="59"/>
      <c r="H16" s="59"/>
      <c r="I16" s="59"/>
      <c r="J16" s="51"/>
      <c r="K16" s="51"/>
      <c r="L16" s="51"/>
      <c r="M16" s="51"/>
      <c r="N16" s="51"/>
      <c r="O16" s="51"/>
    </row>
    <row r="17" spans="1:17" ht="15" x14ac:dyDescent="0.25">
      <c r="A17" s="66" t="s">
        <v>47</v>
      </c>
      <c r="B17" s="51"/>
      <c r="C17" s="52"/>
      <c r="D17" s="51"/>
      <c r="E17" s="51"/>
      <c r="F17" s="66" t="s">
        <v>8</v>
      </c>
      <c r="G17" s="51"/>
      <c r="H17" s="51"/>
      <c r="I17" s="51"/>
      <c r="J17" s="51"/>
      <c r="K17" s="66" t="s">
        <v>9</v>
      </c>
      <c r="L17" s="51"/>
      <c r="M17" s="51"/>
      <c r="N17" s="51"/>
      <c r="O17" s="51"/>
    </row>
    <row r="18" spans="1:17" s="67" customFormat="1" ht="17.399999999999999" x14ac:dyDescent="0.3">
      <c r="B18" s="67">
        <f>E14</f>
        <v>0</v>
      </c>
      <c r="C18" s="203"/>
      <c r="G18" s="67">
        <v>0</v>
      </c>
      <c r="L18" s="67">
        <v>0</v>
      </c>
      <c r="P18" s="67">
        <f>SUM(A18:M18)</f>
        <v>0</v>
      </c>
    </row>
    <row r="19" spans="1:17" ht="15" x14ac:dyDescent="0.25">
      <c r="A19" s="51"/>
      <c r="B19" s="51"/>
      <c r="C19" s="52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7" s="93" customFormat="1" ht="30" x14ac:dyDescent="0.25">
      <c r="A20" s="53" t="s">
        <v>10</v>
      </c>
      <c r="B20" s="53" t="s">
        <v>11</v>
      </c>
      <c r="C20" s="53" t="s">
        <v>12</v>
      </c>
      <c r="D20" s="54" t="s">
        <v>13</v>
      </c>
      <c r="E20" s="53" t="s">
        <v>14</v>
      </c>
      <c r="F20" s="53" t="s">
        <v>10</v>
      </c>
      <c r="G20" s="53" t="s">
        <v>11</v>
      </c>
      <c r="H20" s="53" t="s">
        <v>12</v>
      </c>
      <c r="I20" s="54" t="s">
        <v>13</v>
      </c>
      <c r="J20" s="53" t="s">
        <v>14</v>
      </c>
      <c r="K20" s="53" t="s">
        <v>10</v>
      </c>
      <c r="L20" s="53" t="s">
        <v>11</v>
      </c>
      <c r="M20" s="53" t="s">
        <v>12</v>
      </c>
      <c r="N20" s="54" t="s">
        <v>13</v>
      </c>
      <c r="O20" s="53" t="s">
        <v>14</v>
      </c>
    </row>
    <row r="21" spans="1:17" s="228" customFormat="1" ht="22.8" x14ac:dyDescent="0.25">
      <c r="A21" s="223">
        <v>1</v>
      </c>
      <c r="B21" s="85"/>
      <c r="C21" s="224"/>
      <c r="D21" s="346">
        <f>B18*0.29</f>
        <v>0</v>
      </c>
      <c r="E21" s="225"/>
      <c r="F21" s="223">
        <v>1</v>
      </c>
      <c r="G21" s="242"/>
      <c r="H21" s="268"/>
      <c r="I21" s="272"/>
      <c r="J21" s="225"/>
      <c r="K21" s="223">
        <v>1</v>
      </c>
      <c r="L21" s="242"/>
      <c r="M21" s="273"/>
      <c r="N21" s="272"/>
      <c r="O21" s="225"/>
    </row>
    <row r="22" spans="1:17" s="228" customFormat="1" ht="22.8" x14ac:dyDescent="0.25">
      <c r="A22" s="229">
        <f>A21+1</f>
        <v>2</v>
      </c>
      <c r="B22" s="86"/>
      <c r="C22" s="230"/>
      <c r="D22" s="346">
        <f>B18*0.24</f>
        <v>0</v>
      </c>
      <c r="E22" s="231"/>
      <c r="F22" s="229">
        <v>2</v>
      </c>
      <c r="G22" s="246"/>
      <c r="H22" s="270"/>
      <c r="I22" s="274"/>
      <c r="J22" s="231"/>
      <c r="K22" s="229">
        <v>2</v>
      </c>
      <c r="L22" s="246"/>
      <c r="M22" s="275"/>
      <c r="N22" s="274"/>
      <c r="O22" s="231"/>
    </row>
    <row r="23" spans="1:17" s="228" customFormat="1" ht="22.8" x14ac:dyDescent="0.25">
      <c r="A23" s="229">
        <f t="shared" ref="A23:A32" si="0">A22+1</f>
        <v>3</v>
      </c>
      <c r="B23" s="86"/>
      <c r="C23" s="230"/>
      <c r="D23" s="346">
        <f>B18*0.19</f>
        <v>0</v>
      </c>
      <c r="E23" s="231"/>
      <c r="F23" s="229">
        <v>3</v>
      </c>
      <c r="G23" s="246"/>
      <c r="H23" s="270"/>
      <c r="I23" s="274"/>
      <c r="J23" s="231"/>
      <c r="K23" s="229">
        <v>3</v>
      </c>
      <c r="L23" s="246"/>
      <c r="M23" s="275"/>
      <c r="N23" s="274"/>
      <c r="O23" s="231"/>
    </row>
    <row r="24" spans="1:17" s="228" customFormat="1" ht="22.8" x14ac:dyDescent="0.25">
      <c r="A24" s="229">
        <f t="shared" si="0"/>
        <v>4</v>
      </c>
      <c r="B24" s="86"/>
      <c r="C24" s="230"/>
      <c r="D24" s="346">
        <f>B18*0.14</f>
        <v>0</v>
      </c>
      <c r="E24" s="231"/>
      <c r="F24" s="229">
        <v>4</v>
      </c>
      <c r="G24" s="246"/>
      <c r="H24" s="270"/>
      <c r="I24" s="274"/>
      <c r="J24" s="231"/>
      <c r="K24" s="229">
        <v>4</v>
      </c>
      <c r="L24" s="246"/>
      <c r="M24" s="275"/>
      <c r="N24" s="274"/>
      <c r="O24" s="231"/>
    </row>
    <row r="25" spans="1:17" s="228" customFormat="1" ht="22.8" x14ac:dyDescent="0.25">
      <c r="A25" s="229">
        <f t="shared" si="0"/>
        <v>5</v>
      </c>
      <c r="B25" s="86"/>
      <c r="C25" s="230"/>
      <c r="D25" s="255">
        <f>B18*0.09</f>
        <v>0</v>
      </c>
      <c r="E25" s="231"/>
      <c r="F25" s="229">
        <v>5</v>
      </c>
      <c r="G25" s="246"/>
      <c r="H25" s="270"/>
      <c r="I25" s="276"/>
      <c r="J25" s="231"/>
      <c r="K25" s="229">
        <v>5</v>
      </c>
      <c r="L25" s="246"/>
      <c r="M25" s="275"/>
      <c r="N25" s="277"/>
      <c r="O25" s="231"/>
    </row>
    <row r="26" spans="1:17" s="228" customFormat="1" ht="22.8" x14ac:dyDescent="0.25">
      <c r="A26" s="229">
        <f t="shared" si="0"/>
        <v>6</v>
      </c>
      <c r="B26" s="86"/>
      <c r="C26" s="230"/>
      <c r="D26" s="255">
        <f>B18*0.05</f>
        <v>0</v>
      </c>
      <c r="E26" s="231"/>
      <c r="F26" s="229">
        <v>6</v>
      </c>
      <c r="G26" s="246"/>
      <c r="H26" s="270"/>
      <c r="I26" s="276"/>
      <c r="J26" s="231"/>
      <c r="K26" s="229">
        <v>6</v>
      </c>
      <c r="L26" s="246"/>
      <c r="M26" s="275"/>
      <c r="N26" s="277"/>
      <c r="O26" s="231"/>
    </row>
    <row r="27" spans="1:17" s="228" customFormat="1" ht="22.8" x14ac:dyDescent="0.25">
      <c r="A27" s="229">
        <f t="shared" si="0"/>
        <v>7</v>
      </c>
      <c r="B27" s="122"/>
      <c r="C27" s="124"/>
      <c r="D27" s="133"/>
      <c r="E27" s="231"/>
      <c r="F27" s="229">
        <v>7</v>
      </c>
      <c r="G27" s="246"/>
      <c r="H27" s="246"/>
      <c r="I27" s="276"/>
      <c r="J27" s="231"/>
      <c r="K27" s="229">
        <v>7</v>
      </c>
      <c r="L27" s="246"/>
      <c r="M27" s="246"/>
      <c r="N27" s="276"/>
      <c r="O27" s="231"/>
      <c r="Q27" s="228">
        <f>O23*0.29</f>
        <v>0</v>
      </c>
    </row>
    <row r="28" spans="1:17" s="228" customFormat="1" ht="22.8" x14ac:dyDescent="0.25">
      <c r="A28" s="229">
        <f t="shared" si="0"/>
        <v>8</v>
      </c>
      <c r="B28" s="122"/>
      <c r="C28" s="124"/>
      <c r="D28" s="255"/>
      <c r="E28" s="231"/>
      <c r="F28" s="229">
        <v>8</v>
      </c>
      <c r="G28" s="246"/>
      <c r="H28" s="246"/>
      <c r="I28" s="276"/>
      <c r="J28" s="231"/>
      <c r="K28" s="229">
        <v>8</v>
      </c>
      <c r="L28" s="246"/>
      <c r="M28" s="246"/>
      <c r="N28" s="276"/>
      <c r="O28" s="231"/>
      <c r="Q28" s="228">
        <f>O23*0.24</f>
        <v>0</v>
      </c>
    </row>
    <row r="29" spans="1:17" s="228" customFormat="1" ht="22.8" x14ac:dyDescent="0.25">
      <c r="A29" s="229">
        <f t="shared" si="0"/>
        <v>9</v>
      </c>
      <c r="B29" s="122"/>
      <c r="C29" s="124"/>
      <c r="D29" s="133"/>
      <c r="E29" s="231"/>
      <c r="F29" s="229">
        <v>9</v>
      </c>
      <c r="G29" s="246"/>
      <c r="H29" s="246"/>
      <c r="I29" s="276"/>
      <c r="J29" s="231"/>
      <c r="K29" s="229">
        <v>9</v>
      </c>
      <c r="L29" s="246"/>
      <c r="M29" s="246"/>
      <c r="N29" s="276"/>
      <c r="O29" s="231"/>
      <c r="Q29" s="228">
        <f>O23*0.19</f>
        <v>0</v>
      </c>
    </row>
    <row r="30" spans="1:17" s="228" customFormat="1" ht="22.8" x14ac:dyDescent="0.25">
      <c r="A30" s="229">
        <f t="shared" si="0"/>
        <v>10</v>
      </c>
      <c r="B30" s="122"/>
      <c r="C30" s="124"/>
      <c r="D30" s="252"/>
      <c r="E30" s="231"/>
      <c r="F30" s="229">
        <v>10</v>
      </c>
      <c r="G30" s="246"/>
      <c r="H30" s="246"/>
      <c r="I30" s="276"/>
      <c r="J30" s="231"/>
      <c r="K30" s="229">
        <v>10</v>
      </c>
      <c r="L30" s="246"/>
      <c r="M30" s="246"/>
      <c r="N30" s="276"/>
      <c r="O30" s="231"/>
      <c r="Q30" s="228">
        <f>O23*0.14</f>
        <v>0</v>
      </c>
    </row>
    <row r="31" spans="1:17" s="228" customFormat="1" ht="22.8" x14ac:dyDescent="0.25">
      <c r="A31" s="229">
        <f t="shared" si="0"/>
        <v>11</v>
      </c>
      <c r="B31" s="125"/>
      <c r="C31" s="278"/>
      <c r="D31" s="134"/>
      <c r="E31" s="231"/>
      <c r="F31" s="229">
        <v>11</v>
      </c>
      <c r="G31" s="232"/>
      <c r="H31" s="232"/>
      <c r="I31" s="234"/>
      <c r="J31" s="231"/>
      <c r="K31" s="229">
        <v>11</v>
      </c>
      <c r="L31" s="232"/>
      <c r="M31" s="232"/>
      <c r="N31" s="234"/>
      <c r="O31" s="231"/>
      <c r="Q31" s="228">
        <f>O23*0.09</f>
        <v>0</v>
      </c>
    </row>
    <row r="32" spans="1:17" s="228" customFormat="1" ht="22.8" x14ac:dyDescent="0.25">
      <c r="A32" s="229">
        <f t="shared" si="0"/>
        <v>12</v>
      </c>
      <c r="B32" s="125"/>
      <c r="C32" s="278"/>
      <c r="D32" s="134"/>
      <c r="E32" s="231"/>
      <c r="F32" s="229">
        <v>12</v>
      </c>
      <c r="G32" s="232"/>
      <c r="H32" s="232"/>
      <c r="I32" s="234"/>
      <c r="J32" s="231"/>
      <c r="K32" s="229">
        <v>12</v>
      </c>
      <c r="L32" s="232"/>
      <c r="M32" s="232"/>
      <c r="N32" s="234"/>
      <c r="O32" s="231"/>
      <c r="Q32" s="228">
        <f>O23*0.05</f>
        <v>0</v>
      </c>
    </row>
    <row r="33" spans="1:15" ht="15" x14ac:dyDescent="0.25">
      <c r="D33" s="69">
        <f>SUM(D21:D32)</f>
        <v>0</v>
      </c>
      <c r="F33" s="51"/>
      <c r="I33" s="69">
        <f>SUM(I21:I32)</f>
        <v>0</v>
      </c>
      <c r="N33" s="69">
        <f>SUM(N21:N32)</f>
        <v>0</v>
      </c>
    </row>
    <row r="34" spans="1:15" s="70" customFormat="1" ht="12.75" customHeight="1" x14ac:dyDescent="0.25">
      <c r="C34" s="198"/>
    </row>
    <row r="35" spans="1:15" s="70" customFormat="1" ht="12.75" customHeight="1" x14ac:dyDescent="0.25">
      <c r="A35" s="383" t="s">
        <v>15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</row>
    <row r="36" spans="1:15" s="70" customFormat="1" ht="12.75" customHeight="1" x14ac:dyDescent="0.25">
      <c r="A36" s="386" t="s">
        <v>81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</row>
    <row r="37" spans="1:15" s="70" customFormat="1" ht="12.75" customHeight="1" x14ac:dyDescent="0.25">
      <c r="A37" s="386" t="s">
        <v>84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</row>
    <row r="38" spans="1:15" s="70" customFormat="1" ht="12.75" customHeight="1" x14ac:dyDescent="0.25">
      <c r="A38" s="385" t="s">
        <v>52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</row>
    <row r="39" spans="1:15" s="70" customFormat="1" ht="12.75" customHeight="1" x14ac:dyDescent="0.25">
      <c r="A39" s="383" t="s">
        <v>83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</row>
    <row r="43" spans="1:15" s="342" customFormat="1" ht="13.8" x14ac:dyDescent="0.25">
      <c r="A43" s="342">
        <v>1</v>
      </c>
      <c r="B43" s="340">
        <f>E14*0.6</f>
        <v>0</v>
      </c>
      <c r="C43" s="345">
        <v>1</v>
      </c>
      <c r="D43" s="340">
        <f>E14*0.4</f>
        <v>0</v>
      </c>
      <c r="E43" s="342">
        <v>1</v>
      </c>
      <c r="F43" s="340">
        <f>E14*0.29</f>
        <v>0</v>
      </c>
      <c r="G43" s="342">
        <v>1</v>
      </c>
      <c r="H43" s="340">
        <f>E14*0.23</f>
        <v>0</v>
      </c>
    </row>
    <row r="44" spans="1:15" s="342" customFormat="1" ht="13.8" x14ac:dyDescent="0.25">
      <c r="A44" s="342">
        <v>2</v>
      </c>
      <c r="B44" s="340">
        <f>E14*0.4</f>
        <v>0</v>
      </c>
      <c r="C44" s="345">
        <v>2</v>
      </c>
      <c r="D44" s="340">
        <f>E14*0.3</f>
        <v>0</v>
      </c>
      <c r="E44" s="342">
        <v>2</v>
      </c>
      <c r="F44" s="340">
        <f>E14*0.24</f>
        <v>0</v>
      </c>
      <c r="G44" s="342">
        <v>2</v>
      </c>
      <c r="H44" s="340">
        <f>E14*0.2</f>
        <v>0</v>
      </c>
    </row>
    <row r="45" spans="1:15" s="342" customFormat="1" ht="13.8" x14ac:dyDescent="0.25">
      <c r="C45" s="345">
        <v>3</v>
      </c>
      <c r="D45" s="340">
        <f>E14*0.2</f>
        <v>0</v>
      </c>
      <c r="E45" s="342">
        <v>3</v>
      </c>
      <c r="F45" s="340">
        <f>E14*0.19</f>
        <v>0</v>
      </c>
      <c r="G45" s="342">
        <v>3</v>
      </c>
      <c r="H45" s="340">
        <f>E14*0.17</f>
        <v>0</v>
      </c>
    </row>
    <row r="46" spans="1:15" s="342" customFormat="1" ht="13.8" x14ac:dyDescent="0.25">
      <c r="B46" s="340">
        <f>SUM(B43:B44)</f>
        <v>0</v>
      </c>
      <c r="C46" s="345">
        <v>4</v>
      </c>
      <c r="D46" s="340">
        <f>E14*0.1</f>
        <v>0</v>
      </c>
      <c r="E46" s="342">
        <v>4</v>
      </c>
      <c r="F46" s="340">
        <f>E14*0.14</f>
        <v>0</v>
      </c>
      <c r="G46" s="342">
        <v>4</v>
      </c>
      <c r="H46" s="340">
        <f>E14*0.14</f>
        <v>0</v>
      </c>
    </row>
    <row r="47" spans="1:15" s="342" customFormat="1" ht="13.8" x14ac:dyDescent="0.25">
      <c r="C47" s="345"/>
      <c r="E47" s="342">
        <v>5</v>
      </c>
      <c r="F47" s="340">
        <f>E14*0.09</f>
        <v>0</v>
      </c>
      <c r="G47" s="342">
        <v>5</v>
      </c>
      <c r="H47" s="340">
        <f>E14*0.11</f>
        <v>0</v>
      </c>
    </row>
    <row r="48" spans="1:15" s="342" customFormat="1" ht="13.8" x14ac:dyDescent="0.25">
      <c r="C48" s="345"/>
      <c r="D48" s="340">
        <f>SUM(D43:D46)</f>
        <v>0</v>
      </c>
      <c r="E48" s="342">
        <v>6</v>
      </c>
      <c r="F48" s="340">
        <f>E14*0.05</f>
        <v>0</v>
      </c>
      <c r="G48" s="342">
        <v>6</v>
      </c>
      <c r="H48" s="340">
        <f>E14*0.08</f>
        <v>0</v>
      </c>
    </row>
    <row r="49" spans="3:8" s="342" customFormat="1" ht="13.8" x14ac:dyDescent="0.25">
      <c r="C49" s="345"/>
      <c r="G49" s="342">
        <v>7</v>
      </c>
      <c r="H49" s="340">
        <f>E14*0.05</f>
        <v>0</v>
      </c>
    </row>
    <row r="50" spans="3:8" s="342" customFormat="1" ht="13.8" x14ac:dyDescent="0.25">
      <c r="C50" s="345"/>
      <c r="F50" s="340">
        <f>SUM(F43:F48)</f>
        <v>0</v>
      </c>
      <c r="G50" s="342">
        <v>8</v>
      </c>
      <c r="H50" s="340">
        <f>E14*0.02</f>
        <v>0</v>
      </c>
    </row>
    <row r="51" spans="3:8" s="342" customFormat="1" ht="13.8" x14ac:dyDescent="0.25">
      <c r="C51" s="345"/>
    </row>
    <row r="52" spans="3:8" s="342" customFormat="1" ht="13.8" x14ac:dyDescent="0.25">
      <c r="C52" s="345"/>
      <c r="H52" s="340">
        <f>SUM(H43:H50)</f>
        <v>0</v>
      </c>
    </row>
    <row r="53" spans="3:8" s="342" customFormat="1" ht="13.8" x14ac:dyDescent="0.25">
      <c r="C53" s="345"/>
    </row>
    <row r="54" spans="3:8" s="342" customFormat="1" ht="13.8" x14ac:dyDescent="0.25">
      <c r="C54" s="345"/>
    </row>
    <row r="55" spans="3:8" s="342" customFormat="1" ht="13.8" x14ac:dyDescent="0.25">
      <c r="C55" s="345"/>
    </row>
    <row r="56" spans="3:8" s="342" customFormat="1" ht="13.8" x14ac:dyDescent="0.25">
      <c r="C56" s="345"/>
    </row>
    <row r="57" spans="3:8" s="342" customFormat="1" ht="13.8" x14ac:dyDescent="0.25">
      <c r="C57" s="345"/>
    </row>
  </sheetData>
  <mergeCells count="21">
    <mergeCell ref="A3:B3"/>
    <mergeCell ref="A1:B1"/>
    <mergeCell ref="C1:H1"/>
    <mergeCell ref="C3:G3"/>
    <mergeCell ref="A38:O38"/>
    <mergeCell ref="M1:O1"/>
    <mergeCell ref="A39:O39"/>
    <mergeCell ref="A5:B5"/>
    <mergeCell ref="A6:B6"/>
    <mergeCell ref="E6:F6"/>
    <mergeCell ref="A35:O35"/>
    <mergeCell ref="A36:O36"/>
    <mergeCell ref="A37:O37"/>
    <mergeCell ref="A14:B14"/>
    <mergeCell ref="E14:F14"/>
    <mergeCell ref="A12:B12"/>
    <mergeCell ref="E12:F12"/>
    <mergeCell ref="A8:B8"/>
    <mergeCell ref="E8:F8"/>
    <mergeCell ref="A10:B10"/>
    <mergeCell ref="E10:F10"/>
  </mergeCells>
  <phoneticPr fontId="0" type="noConversion"/>
  <printOptions horizontalCentered="1"/>
  <pageMargins left="0.12" right="0.12" top="0.25" bottom="0.25" header="0.5" footer="0.5"/>
  <pageSetup scale="73" orientation="landscape" r:id="rId1"/>
  <headerFooter scaleWithDoc="0"/>
  <colBreaks count="1" manualBreakCount="1">
    <brk id="15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7"/>
  <sheetViews>
    <sheetView view="pageBreakPreview" zoomScaleNormal="100" zoomScaleSheetLayoutView="100" workbookViewId="0">
      <selection activeCell="G9" sqref="G9"/>
    </sheetView>
  </sheetViews>
  <sheetFormatPr defaultColWidth="9.109375" defaultRowHeight="13.2" x14ac:dyDescent="0.25"/>
  <cols>
    <col min="1" max="1" width="6" style="50" customWidth="1"/>
    <col min="2" max="2" width="23.6640625" style="50" customWidth="1"/>
    <col min="3" max="3" width="9.33203125" style="50" customWidth="1"/>
    <col min="4" max="4" width="12" style="50" customWidth="1"/>
    <col min="5" max="5" width="9.5546875" style="50" customWidth="1"/>
    <col min="6" max="6" width="6" style="50" customWidth="1"/>
    <col min="7" max="7" width="23.6640625" style="50" customWidth="1"/>
    <col min="8" max="8" width="9.33203125" style="50" customWidth="1"/>
    <col min="9" max="9" width="12" style="50" bestFit="1" customWidth="1"/>
    <col min="10" max="10" width="9.5546875" style="50" customWidth="1"/>
    <col min="11" max="11" width="6" style="50" customWidth="1"/>
    <col min="12" max="12" width="23.6640625" style="50" customWidth="1"/>
    <col min="13" max="13" width="9.33203125" style="50" customWidth="1"/>
    <col min="14" max="14" width="13.88671875" style="50" bestFit="1" customWidth="1"/>
    <col min="15" max="15" width="9.5546875" style="50" customWidth="1"/>
    <col min="16" max="16" width="13.109375" style="50" bestFit="1" customWidth="1"/>
    <col min="17" max="16384" width="9.109375" style="50"/>
  </cols>
  <sheetData>
    <row r="1" spans="1:15" s="87" customFormat="1" ht="22.8" x14ac:dyDescent="0.4">
      <c r="A1" s="380" t="s">
        <v>80</v>
      </c>
      <c r="B1" s="380"/>
      <c r="C1" s="381" t="s">
        <v>125</v>
      </c>
      <c r="D1" s="381"/>
      <c r="E1" s="381"/>
      <c r="F1" s="381"/>
      <c r="G1" s="381"/>
      <c r="H1" s="381"/>
      <c r="K1" s="126"/>
      <c r="L1" s="222" t="s">
        <v>114</v>
      </c>
      <c r="M1" s="382">
        <v>44738</v>
      </c>
      <c r="N1" s="382"/>
      <c r="O1" s="382"/>
    </row>
    <row r="2" spans="1:15" ht="13.8" x14ac:dyDescent="0.3">
      <c r="K2" s="127"/>
      <c r="L2" s="128"/>
      <c r="M2" s="149"/>
      <c r="N2" s="128"/>
      <c r="O2" s="127"/>
    </row>
    <row r="3" spans="1:15" ht="21" customHeight="1" x14ac:dyDescent="0.4">
      <c r="A3" s="379" t="s">
        <v>0</v>
      </c>
      <c r="B3" s="377"/>
      <c r="C3" s="55" t="s">
        <v>39</v>
      </c>
      <c r="D3" s="56"/>
      <c r="E3" s="56"/>
      <c r="F3" s="56"/>
      <c r="G3" s="56"/>
      <c r="H3" s="51"/>
      <c r="I3" s="51"/>
      <c r="J3" s="51"/>
      <c r="K3" s="127"/>
      <c r="L3" s="128"/>
      <c r="M3" s="149"/>
      <c r="N3" s="128"/>
      <c r="O3" s="129"/>
    </row>
    <row r="4" spans="1:15" ht="16.2" thickBot="1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127"/>
      <c r="L4" s="128"/>
      <c r="M4" s="149"/>
      <c r="N4" s="128"/>
      <c r="O4" s="129"/>
    </row>
    <row r="5" spans="1:15" ht="16.2" thickBot="1" x14ac:dyDescent="0.35">
      <c r="A5" s="377" t="s">
        <v>1</v>
      </c>
      <c r="B5" s="378"/>
      <c r="C5" s="57">
        <v>0</v>
      </c>
      <c r="D5" s="51"/>
      <c r="E5" s="51"/>
      <c r="F5" s="51"/>
      <c r="G5" s="51"/>
      <c r="H5" s="51"/>
      <c r="I5" s="51"/>
      <c r="J5" s="51"/>
      <c r="K5" s="130"/>
      <c r="L5" s="128"/>
      <c r="M5" s="149"/>
      <c r="N5" s="128"/>
      <c r="O5" s="129"/>
    </row>
    <row r="6" spans="1:15" ht="16.2" thickBot="1" x14ac:dyDescent="0.35">
      <c r="A6" s="377" t="s">
        <v>2</v>
      </c>
      <c r="B6" s="377"/>
      <c r="C6" s="58">
        <v>0</v>
      </c>
      <c r="D6" s="52" t="s">
        <v>3</v>
      </c>
      <c r="E6" s="384">
        <f>SUM(C5*C6)</f>
        <v>0</v>
      </c>
      <c r="F6" s="376"/>
      <c r="G6" s="51"/>
      <c r="H6" s="51"/>
      <c r="I6" s="51"/>
      <c r="J6" s="51"/>
      <c r="K6" s="130"/>
      <c r="L6" s="128"/>
      <c r="M6" s="149"/>
      <c r="N6" s="128"/>
      <c r="O6" s="129"/>
    </row>
    <row r="7" spans="1:15" ht="16.2" thickBot="1" x14ac:dyDescent="0.35">
      <c r="A7" s="59"/>
      <c r="B7" s="59"/>
      <c r="C7" s="60"/>
      <c r="D7" s="52"/>
      <c r="E7" s="61"/>
      <c r="F7" s="62"/>
      <c r="G7" s="51"/>
      <c r="H7" s="51"/>
      <c r="I7" s="51"/>
      <c r="J7" s="51"/>
      <c r="K7" s="130"/>
      <c r="L7" s="128"/>
      <c r="M7" s="149"/>
      <c r="N7" s="128"/>
      <c r="O7" s="129"/>
    </row>
    <row r="8" spans="1:15" ht="16.2" thickBot="1" x14ac:dyDescent="0.35">
      <c r="A8" s="377" t="s">
        <v>4</v>
      </c>
      <c r="B8" s="378"/>
      <c r="C8" s="63"/>
      <c r="D8" s="51"/>
      <c r="E8" s="375">
        <v>0</v>
      </c>
      <c r="F8" s="376"/>
      <c r="G8" s="51"/>
      <c r="H8" s="51"/>
      <c r="I8" s="51"/>
      <c r="J8" s="51"/>
      <c r="K8" s="130"/>
      <c r="L8" s="132"/>
      <c r="M8" s="149"/>
      <c r="N8" s="128"/>
      <c r="O8" s="129"/>
    </row>
    <row r="9" spans="1:15" ht="16.2" thickBot="1" x14ac:dyDescent="0.35">
      <c r="A9" s="59"/>
      <c r="B9" s="64"/>
      <c r="C9" s="63"/>
      <c r="D9" s="51"/>
      <c r="E9" s="62"/>
      <c r="F9" s="62"/>
      <c r="G9" s="51"/>
      <c r="H9" s="51"/>
      <c r="I9" s="51"/>
      <c r="J9" s="51"/>
      <c r="K9" s="130"/>
      <c r="L9" s="128"/>
      <c r="M9" s="149"/>
      <c r="N9" s="128"/>
      <c r="O9" s="129"/>
    </row>
    <row r="10" spans="1:15" ht="16.2" thickBot="1" x14ac:dyDescent="0.35">
      <c r="A10" s="377" t="s">
        <v>5</v>
      </c>
      <c r="B10" s="378"/>
      <c r="C10" s="51"/>
      <c r="D10" s="51"/>
      <c r="E10" s="375">
        <f>E6+E8</f>
        <v>0</v>
      </c>
      <c r="F10" s="376"/>
      <c r="G10" s="51"/>
      <c r="H10" s="51"/>
      <c r="I10" s="51"/>
      <c r="J10" s="51"/>
      <c r="K10" s="130"/>
      <c r="L10" s="128"/>
      <c r="M10" s="149"/>
      <c r="N10" s="128"/>
      <c r="O10" s="129"/>
    </row>
    <row r="11" spans="1:15" ht="16.2" thickBot="1" x14ac:dyDescent="0.35">
      <c r="A11" s="59"/>
      <c r="B11" s="51"/>
      <c r="C11" s="51"/>
      <c r="D11" s="51"/>
      <c r="E11" s="51"/>
      <c r="F11" s="51"/>
      <c r="G11" s="51"/>
      <c r="H11" s="51"/>
      <c r="I11" s="51"/>
      <c r="J11" s="51"/>
      <c r="K11" s="130"/>
      <c r="L11" s="128"/>
      <c r="M11" s="131"/>
      <c r="N11" s="130"/>
      <c r="O11" s="129"/>
    </row>
    <row r="12" spans="1:15" ht="16.2" thickBot="1" x14ac:dyDescent="0.35">
      <c r="A12" s="377" t="s">
        <v>6</v>
      </c>
      <c r="B12" s="378"/>
      <c r="C12" s="63">
        <v>0.06</v>
      </c>
      <c r="D12" s="51"/>
      <c r="E12" s="384">
        <f>E10*0.06</f>
        <v>0</v>
      </c>
      <c r="F12" s="387"/>
      <c r="G12" s="51"/>
      <c r="H12" s="51"/>
      <c r="I12" s="51"/>
      <c r="J12" s="51"/>
      <c r="K12" s="130"/>
      <c r="L12" s="128"/>
      <c r="M12" s="131"/>
      <c r="N12" s="130"/>
      <c r="O12" s="129"/>
    </row>
    <row r="13" spans="1:15" ht="16.2" thickBot="1" x14ac:dyDescent="0.35">
      <c r="A13" s="59"/>
      <c r="B13" s="51"/>
      <c r="C13" s="51"/>
      <c r="D13" s="51"/>
      <c r="E13" s="65"/>
      <c r="F13" s="65"/>
      <c r="G13" s="51"/>
      <c r="H13" s="51"/>
      <c r="I13" s="51"/>
      <c r="J13" s="51"/>
      <c r="K13" s="130"/>
      <c r="L13" s="128"/>
      <c r="M13" s="131"/>
      <c r="N13" s="130"/>
      <c r="O13" s="129"/>
    </row>
    <row r="14" spans="1:15" ht="16.2" thickBot="1" x14ac:dyDescent="0.35">
      <c r="A14" s="377" t="s">
        <v>7</v>
      </c>
      <c r="B14" s="378"/>
      <c r="C14" s="51"/>
      <c r="D14" s="51"/>
      <c r="E14" s="375">
        <f>E10-E12</f>
        <v>0</v>
      </c>
      <c r="F14" s="376"/>
      <c r="G14" s="51"/>
      <c r="H14" s="51"/>
      <c r="I14" s="51"/>
      <c r="J14" s="51"/>
      <c r="K14" s="130"/>
      <c r="L14" s="128"/>
      <c r="M14" s="128"/>
      <c r="N14" s="127"/>
      <c r="O14" s="129"/>
    </row>
    <row r="15" spans="1:15" ht="15.6" x14ac:dyDescent="0.3">
      <c r="A15" s="59"/>
      <c r="B15" s="51"/>
      <c r="C15" s="51"/>
      <c r="D15" s="51"/>
      <c r="E15" s="51"/>
      <c r="F15" s="51"/>
      <c r="G15" s="51"/>
      <c r="H15" s="51"/>
      <c r="I15" s="51"/>
      <c r="J15" s="51"/>
      <c r="K15" s="127"/>
      <c r="L15" s="128"/>
      <c r="M15" s="127"/>
      <c r="N15" s="127"/>
      <c r="O15" s="129"/>
    </row>
    <row r="16" spans="1:15" ht="15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1"/>
      <c r="K16" s="51"/>
      <c r="L16" s="51"/>
      <c r="M16" s="51"/>
      <c r="N16" s="51"/>
      <c r="O16" s="51"/>
    </row>
    <row r="17" spans="1:16" ht="15" x14ac:dyDescent="0.25">
      <c r="A17" s="66" t="s">
        <v>47</v>
      </c>
      <c r="B17" s="51"/>
      <c r="C17" s="51"/>
      <c r="D17" s="51"/>
      <c r="E17" s="51"/>
      <c r="F17" s="66" t="s">
        <v>8</v>
      </c>
      <c r="G17" s="51"/>
      <c r="H17" s="51"/>
      <c r="I17" s="51"/>
      <c r="J17" s="51"/>
      <c r="K17" s="66" t="s">
        <v>9</v>
      </c>
      <c r="L17" s="51"/>
      <c r="M17" s="51"/>
      <c r="N17" s="51"/>
      <c r="O17" s="51"/>
    </row>
    <row r="18" spans="1:16" s="67" customFormat="1" ht="17.399999999999999" x14ac:dyDescent="0.3">
      <c r="B18" s="67">
        <f>E14</f>
        <v>0</v>
      </c>
      <c r="G18" s="67">
        <v>0</v>
      </c>
      <c r="L18" s="67">
        <v>0</v>
      </c>
      <c r="P18" s="67">
        <f>SUM(A18:M18)</f>
        <v>0</v>
      </c>
    </row>
    <row r="19" spans="1:16" ht="1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6" s="93" customFormat="1" ht="30" x14ac:dyDescent="0.25">
      <c r="A20" s="53" t="s">
        <v>10</v>
      </c>
      <c r="B20" s="53" t="s">
        <v>11</v>
      </c>
      <c r="C20" s="53" t="s">
        <v>12</v>
      </c>
      <c r="D20" s="54" t="s">
        <v>13</v>
      </c>
      <c r="E20" s="53" t="s">
        <v>14</v>
      </c>
      <c r="F20" s="53" t="s">
        <v>10</v>
      </c>
      <c r="G20" s="53" t="s">
        <v>11</v>
      </c>
      <c r="H20" s="53" t="s">
        <v>12</v>
      </c>
      <c r="I20" s="54" t="s">
        <v>13</v>
      </c>
      <c r="J20" s="53" t="s">
        <v>14</v>
      </c>
      <c r="K20" s="53" t="s">
        <v>10</v>
      </c>
      <c r="L20" s="53" t="s">
        <v>11</v>
      </c>
      <c r="M20" s="53" t="s">
        <v>12</v>
      </c>
      <c r="N20" s="54" t="s">
        <v>13</v>
      </c>
      <c r="O20" s="53" t="s">
        <v>14</v>
      </c>
    </row>
    <row r="21" spans="1:16" s="228" customFormat="1" ht="22.8" x14ac:dyDescent="0.25">
      <c r="A21" s="223">
        <v>1</v>
      </c>
      <c r="B21" s="119"/>
      <c r="C21" s="224"/>
      <c r="D21" s="346">
        <f>B18*0.23</f>
        <v>0</v>
      </c>
      <c r="E21" s="225"/>
      <c r="F21" s="223">
        <v>1</v>
      </c>
      <c r="G21" s="242"/>
      <c r="H21" s="268"/>
      <c r="I21" s="244"/>
      <c r="J21" s="225"/>
      <c r="K21" s="223">
        <v>1</v>
      </c>
      <c r="L21" s="242"/>
      <c r="M21" s="262"/>
      <c r="N21" s="263"/>
      <c r="O21" s="225"/>
      <c r="P21" s="269">
        <v>0.28999999999999998</v>
      </c>
    </row>
    <row r="22" spans="1:16" s="228" customFormat="1" ht="22.8" x14ac:dyDescent="0.25">
      <c r="A22" s="229">
        <f>A21+1</f>
        <v>2</v>
      </c>
      <c r="B22" s="122"/>
      <c r="C22" s="230"/>
      <c r="D22" s="346">
        <f>B18*0.2</f>
        <v>0</v>
      </c>
      <c r="E22" s="231"/>
      <c r="F22" s="229">
        <v>2</v>
      </c>
      <c r="G22" s="246"/>
      <c r="H22" s="270"/>
      <c r="I22" s="248"/>
      <c r="J22" s="231"/>
      <c r="K22" s="229">
        <v>2</v>
      </c>
      <c r="L22" s="246"/>
      <c r="M22" s="264"/>
      <c r="N22" s="265"/>
      <c r="O22" s="231"/>
      <c r="P22" s="269">
        <v>0.24</v>
      </c>
    </row>
    <row r="23" spans="1:16" s="228" customFormat="1" ht="22.8" x14ac:dyDescent="0.25">
      <c r="A23" s="229">
        <f t="shared" ref="A23:A32" si="0">A22+1</f>
        <v>3</v>
      </c>
      <c r="B23" s="122"/>
      <c r="C23" s="230"/>
      <c r="D23" s="346">
        <f>B18*0.17</f>
        <v>0</v>
      </c>
      <c r="E23" s="231"/>
      <c r="F23" s="229">
        <v>3</v>
      </c>
      <c r="G23" s="246"/>
      <c r="H23" s="270"/>
      <c r="I23" s="248"/>
      <c r="J23" s="231"/>
      <c r="K23" s="229">
        <v>3</v>
      </c>
      <c r="L23" s="246"/>
      <c r="M23" s="264"/>
      <c r="N23" s="265"/>
      <c r="O23" s="231"/>
      <c r="P23" s="269">
        <v>0.19</v>
      </c>
    </row>
    <row r="24" spans="1:16" s="228" customFormat="1" ht="22.8" x14ac:dyDescent="0.25">
      <c r="A24" s="229">
        <f t="shared" si="0"/>
        <v>4</v>
      </c>
      <c r="B24" s="122"/>
      <c r="C24" s="230"/>
      <c r="D24" s="346">
        <f>B18*0.14</f>
        <v>0</v>
      </c>
      <c r="E24" s="231"/>
      <c r="F24" s="229">
        <v>4</v>
      </c>
      <c r="G24" s="246"/>
      <c r="H24" s="270"/>
      <c r="I24" s="248"/>
      <c r="J24" s="231"/>
      <c r="K24" s="229">
        <v>4</v>
      </c>
      <c r="L24" s="246"/>
      <c r="M24" s="264"/>
      <c r="N24" s="265"/>
      <c r="O24" s="231"/>
      <c r="P24" s="269">
        <v>0.14000000000000001</v>
      </c>
    </row>
    <row r="25" spans="1:16" s="228" customFormat="1" ht="22.8" x14ac:dyDescent="0.25">
      <c r="A25" s="229">
        <f t="shared" si="0"/>
        <v>5</v>
      </c>
      <c r="B25" s="122"/>
      <c r="C25" s="230"/>
      <c r="D25" s="346">
        <f>B18*0.11</f>
        <v>0</v>
      </c>
      <c r="E25" s="231"/>
      <c r="F25" s="229">
        <v>5</v>
      </c>
      <c r="G25" s="246"/>
      <c r="H25" s="270"/>
      <c r="I25" s="234"/>
      <c r="J25" s="231"/>
      <c r="K25" s="229">
        <v>5</v>
      </c>
      <c r="L25" s="246"/>
      <c r="M25" s="264"/>
      <c r="N25" s="265"/>
      <c r="O25" s="231"/>
      <c r="P25" s="269">
        <v>0.09</v>
      </c>
    </row>
    <row r="26" spans="1:16" s="228" customFormat="1" ht="22.8" x14ac:dyDescent="0.25">
      <c r="A26" s="229">
        <f t="shared" si="0"/>
        <v>6</v>
      </c>
      <c r="B26" s="122"/>
      <c r="C26" s="230"/>
      <c r="D26" s="346">
        <f>B18*0.08</f>
        <v>0</v>
      </c>
      <c r="E26" s="231"/>
      <c r="F26" s="229">
        <v>6</v>
      </c>
      <c r="G26" s="246"/>
      <c r="H26" s="246"/>
      <c r="I26" s="234"/>
      <c r="J26" s="231"/>
      <c r="K26" s="229">
        <v>6</v>
      </c>
      <c r="L26" s="246"/>
      <c r="M26" s="264"/>
      <c r="N26" s="265"/>
      <c r="O26" s="231"/>
      <c r="P26" s="269">
        <v>0.05</v>
      </c>
    </row>
    <row r="27" spans="1:16" s="228" customFormat="1" ht="22.8" x14ac:dyDescent="0.25">
      <c r="A27" s="229">
        <f t="shared" si="0"/>
        <v>7</v>
      </c>
      <c r="B27" s="122"/>
      <c r="C27" s="230"/>
      <c r="D27" s="346">
        <f>B18*0.05</f>
        <v>0</v>
      </c>
      <c r="E27" s="231"/>
      <c r="F27" s="229">
        <v>7</v>
      </c>
      <c r="G27" s="232"/>
      <c r="H27" s="232"/>
      <c r="I27" s="234"/>
      <c r="J27" s="231"/>
      <c r="K27" s="229">
        <v>7</v>
      </c>
      <c r="L27" s="232"/>
      <c r="M27" s="232"/>
      <c r="N27" s="234"/>
      <c r="O27" s="231"/>
    </row>
    <row r="28" spans="1:16" s="228" customFormat="1" ht="22.8" x14ac:dyDescent="0.25">
      <c r="A28" s="229">
        <f t="shared" si="0"/>
        <v>8</v>
      </c>
      <c r="B28" s="122"/>
      <c r="C28" s="230"/>
      <c r="D28" s="255">
        <f>B18*0.02</f>
        <v>0</v>
      </c>
      <c r="E28" s="231"/>
      <c r="F28" s="229">
        <v>8</v>
      </c>
      <c r="G28" s="232"/>
      <c r="H28" s="232"/>
      <c r="I28" s="234"/>
      <c r="J28" s="231"/>
      <c r="K28" s="229">
        <v>8</v>
      </c>
      <c r="L28" s="232"/>
      <c r="M28" s="232"/>
      <c r="N28" s="234"/>
      <c r="O28" s="231"/>
    </row>
    <row r="29" spans="1:16" s="228" customFormat="1" ht="22.8" x14ac:dyDescent="0.25">
      <c r="A29" s="229">
        <f t="shared" si="0"/>
        <v>9</v>
      </c>
      <c r="B29" s="122"/>
      <c r="C29" s="230"/>
      <c r="D29" s="133"/>
      <c r="E29" s="231"/>
      <c r="F29" s="229">
        <v>9</v>
      </c>
      <c r="G29" s="232"/>
      <c r="H29" s="232"/>
      <c r="I29" s="234"/>
      <c r="J29" s="231"/>
      <c r="K29" s="229">
        <v>9</v>
      </c>
      <c r="L29" s="232"/>
      <c r="M29" s="232"/>
      <c r="N29" s="234"/>
      <c r="O29" s="231"/>
    </row>
    <row r="30" spans="1:16" s="228" customFormat="1" ht="22.8" x14ac:dyDescent="0.25">
      <c r="A30" s="229">
        <f t="shared" si="0"/>
        <v>10</v>
      </c>
      <c r="B30" s="122"/>
      <c r="C30" s="230"/>
      <c r="D30" s="252"/>
      <c r="E30" s="231"/>
      <c r="F30" s="229">
        <v>10</v>
      </c>
      <c r="G30" s="232"/>
      <c r="H30" s="232"/>
      <c r="I30" s="234"/>
      <c r="J30" s="231"/>
      <c r="K30" s="229">
        <v>10</v>
      </c>
      <c r="L30" s="232"/>
      <c r="M30" s="232"/>
      <c r="N30" s="234"/>
      <c r="O30" s="231"/>
    </row>
    <row r="31" spans="1:16" s="228" customFormat="1" ht="22.8" x14ac:dyDescent="0.25">
      <c r="A31" s="229">
        <f t="shared" si="0"/>
        <v>11</v>
      </c>
      <c r="B31" s="271"/>
      <c r="C31" s="125"/>
      <c r="D31" s="134"/>
      <c r="E31" s="231"/>
      <c r="F31" s="229">
        <v>11</v>
      </c>
      <c r="G31" s="232"/>
      <c r="H31" s="232"/>
      <c r="I31" s="234"/>
      <c r="J31" s="231"/>
      <c r="K31" s="229">
        <v>11</v>
      </c>
      <c r="L31" s="232"/>
      <c r="M31" s="232"/>
      <c r="N31" s="234"/>
      <c r="O31" s="231"/>
    </row>
    <row r="32" spans="1:16" s="228" customFormat="1" ht="22.8" x14ac:dyDescent="0.25">
      <c r="A32" s="229">
        <f t="shared" si="0"/>
        <v>12</v>
      </c>
      <c r="B32" s="271"/>
      <c r="C32" s="125"/>
      <c r="D32" s="134"/>
      <c r="E32" s="231"/>
      <c r="F32" s="229">
        <v>12</v>
      </c>
      <c r="G32" s="232"/>
      <c r="H32" s="232"/>
      <c r="I32" s="234"/>
      <c r="J32" s="231"/>
      <c r="K32" s="229">
        <v>12</v>
      </c>
      <c r="L32" s="232"/>
      <c r="M32" s="232"/>
      <c r="N32" s="234"/>
      <c r="O32" s="231"/>
    </row>
    <row r="33" spans="1:15" ht="15" x14ac:dyDescent="0.25">
      <c r="D33" s="69">
        <f>SUM(D21:D32)</f>
        <v>0</v>
      </c>
      <c r="F33" s="51"/>
      <c r="I33" s="69">
        <f>SUM(I21:I32)</f>
        <v>0</v>
      </c>
      <c r="N33" s="69">
        <f>SUM(N21:N32)</f>
        <v>0</v>
      </c>
    </row>
    <row r="34" spans="1:15" s="70" customFormat="1" ht="12.75" customHeight="1" x14ac:dyDescent="0.25">
      <c r="C34" s="70" t="s">
        <v>27</v>
      </c>
    </row>
    <row r="35" spans="1:15" s="70" customFormat="1" ht="12.75" customHeight="1" x14ac:dyDescent="0.25">
      <c r="A35" s="383" t="s">
        <v>15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</row>
    <row r="36" spans="1:15" s="70" customFormat="1" ht="12.75" customHeight="1" x14ac:dyDescent="0.25">
      <c r="A36" s="386" t="s">
        <v>81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</row>
    <row r="37" spans="1:15" s="70" customFormat="1" ht="12.75" customHeight="1" x14ac:dyDescent="0.25">
      <c r="A37" s="386" t="s">
        <v>84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</row>
    <row r="38" spans="1:15" s="70" customFormat="1" ht="12.75" customHeight="1" x14ac:dyDescent="0.25">
      <c r="A38" s="385" t="s">
        <v>52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</row>
    <row r="39" spans="1:15" s="70" customFormat="1" ht="12.75" customHeight="1" x14ac:dyDescent="0.25">
      <c r="A39" s="383" t="s">
        <v>83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</row>
    <row r="43" spans="1:15" s="342" customFormat="1" ht="13.8" x14ac:dyDescent="0.25">
      <c r="A43" s="342">
        <v>1</v>
      </c>
      <c r="B43" s="340">
        <f>E14*0.6</f>
        <v>0</v>
      </c>
      <c r="C43" s="342">
        <v>1</v>
      </c>
      <c r="D43" s="340">
        <f>E14*0.4</f>
        <v>0</v>
      </c>
      <c r="E43" s="342">
        <v>1</v>
      </c>
      <c r="F43" s="340">
        <f>E14*0.29</f>
        <v>0</v>
      </c>
      <c r="G43" s="342">
        <v>1</v>
      </c>
      <c r="H43" s="340">
        <f>E14*0.23</f>
        <v>0</v>
      </c>
    </row>
    <row r="44" spans="1:15" s="342" customFormat="1" ht="13.8" x14ac:dyDescent="0.25">
      <c r="A44" s="342">
        <v>2</v>
      </c>
      <c r="B44" s="340">
        <f>E14*0.4</f>
        <v>0</v>
      </c>
      <c r="C44" s="342">
        <v>2</v>
      </c>
      <c r="D44" s="340">
        <f>E14*0.3</f>
        <v>0</v>
      </c>
      <c r="E44" s="342">
        <v>2</v>
      </c>
      <c r="F44" s="340">
        <f>E14*0.24</f>
        <v>0</v>
      </c>
      <c r="G44" s="342">
        <v>2</v>
      </c>
      <c r="H44" s="340">
        <f>E14*0.2</f>
        <v>0</v>
      </c>
    </row>
    <row r="45" spans="1:15" s="342" customFormat="1" ht="13.8" x14ac:dyDescent="0.25">
      <c r="C45" s="342">
        <v>3</v>
      </c>
      <c r="D45" s="340">
        <f>E14*0.2</f>
        <v>0</v>
      </c>
      <c r="E45" s="342">
        <v>3</v>
      </c>
      <c r="F45" s="340">
        <f>E14*0.19</f>
        <v>0</v>
      </c>
      <c r="G45" s="342">
        <v>3</v>
      </c>
      <c r="H45" s="340">
        <f>E14*0.17</f>
        <v>0</v>
      </c>
    </row>
    <row r="46" spans="1:15" s="342" customFormat="1" ht="13.8" x14ac:dyDescent="0.25">
      <c r="B46" s="340">
        <f>SUM(B43:B44)</f>
        <v>0</v>
      </c>
      <c r="C46" s="342">
        <v>4</v>
      </c>
      <c r="D46" s="340">
        <f>E14*0.1</f>
        <v>0</v>
      </c>
      <c r="E46" s="342">
        <v>4</v>
      </c>
      <c r="F46" s="340">
        <f>E14*0.14</f>
        <v>0</v>
      </c>
      <c r="G46" s="342">
        <v>4</v>
      </c>
      <c r="H46" s="340">
        <f>E14*0.14</f>
        <v>0</v>
      </c>
    </row>
    <row r="47" spans="1:15" s="342" customFormat="1" ht="13.8" x14ac:dyDescent="0.25">
      <c r="E47" s="342">
        <v>5</v>
      </c>
      <c r="F47" s="340">
        <f>E14*0.09</f>
        <v>0</v>
      </c>
      <c r="G47" s="342">
        <v>5</v>
      </c>
      <c r="H47" s="340">
        <f>E14*0.11</f>
        <v>0</v>
      </c>
    </row>
    <row r="48" spans="1:15" s="342" customFormat="1" ht="13.8" x14ac:dyDescent="0.25">
      <c r="D48" s="340">
        <f>SUM(D43:D46)</f>
        <v>0</v>
      </c>
      <c r="E48" s="342">
        <v>6</v>
      </c>
      <c r="F48" s="340">
        <f>E14*0.05</f>
        <v>0</v>
      </c>
      <c r="G48" s="342">
        <v>6</v>
      </c>
      <c r="H48" s="340">
        <f>E14*0.08</f>
        <v>0</v>
      </c>
    </row>
    <row r="49" spans="6:8" s="342" customFormat="1" ht="13.8" x14ac:dyDescent="0.25">
      <c r="G49" s="342">
        <v>7</v>
      </c>
      <c r="H49" s="340">
        <f>E14*0.05</f>
        <v>0</v>
      </c>
    </row>
    <row r="50" spans="6:8" s="342" customFormat="1" ht="13.8" x14ac:dyDescent="0.25">
      <c r="F50" s="340">
        <f>SUM(F43:F48)</f>
        <v>0</v>
      </c>
      <c r="G50" s="342">
        <v>8</v>
      </c>
      <c r="H50" s="340">
        <f>E14*0.02</f>
        <v>0</v>
      </c>
    </row>
    <row r="51" spans="6:8" s="342" customFormat="1" ht="13.8" x14ac:dyDescent="0.25"/>
    <row r="52" spans="6:8" s="342" customFormat="1" ht="13.8" x14ac:dyDescent="0.25">
      <c r="H52" s="340">
        <f>SUM(H43:H50)</f>
        <v>0</v>
      </c>
    </row>
    <row r="53" spans="6:8" s="342" customFormat="1" ht="13.8" x14ac:dyDescent="0.25"/>
    <row r="54" spans="6:8" s="342" customFormat="1" ht="13.8" x14ac:dyDescent="0.25"/>
    <row r="55" spans="6:8" s="342" customFormat="1" ht="13.8" x14ac:dyDescent="0.25"/>
    <row r="56" spans="6:8" s="342" customFormat="1" ht="13.8" x14ac:dyDescent="0.25"/>
    <row r="57" spans="6:8" s="342" customFormat="1" ht="13.8" x14ac:dyDescent="0.25"/>
  </sheetData>
  <mergeCells count="20">
    <mergeCell ref="M1:O1"/>
    <mergeCell ref="A3:B3"/>
    <mergeCell ref="A5:B5"/>
    <mergeCell ref="A6:B6"/>
    <mergeCell ref="E6:F6"/>
    <mergeCell ref="A1:B1"/>
    <mergeCell ref="C1:H1"/>
    <mergeCell ref="A38:O38"/>
    <mergeCell ref="A39:O39"/>
    <mergeCell ref="A8:B8"/>
    <mergeCell ref="E8:F8"/>
    <mergeCell ref="A10:B10"/>
    <mergeCell ref="E10:F10"/>
    <mergeCell ref="A14:B14"/>
    <mergeCell ref="E14:F14"/>
    <mergeCell ref="A12:B12"/>
    <mergeCell ref="E12:F12"/>
    <mergeCell ref="A35:O35"/>
    <mergeCell ref="A36:O36"/>
    <mergeCell ref="A37:O37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7"/>
  <sheetViews>
    <sheetView view="pageBreakPreview" zoomScale="80" zoomScaleNormal="100" zoomScaleSheetLayoutView="80" workbookViewId="0">
      <selection activeCell="G9" sqref="G9"/>
    </sheetView>
  </sheetViews>
  <sheetFormatPr defaultColWidth="9.109375" defaultRowHeight="13.2" x14ac:dyDescent="0.25"/>
  <cols>
    <col min="1" max="1" width="6" style="50" customWidth="1"/>
    <col min="2" max="2" width="25.6640625" style="50" customWidth="1"/>
    <col min="3" max="3" width="10.6640625" style="81" customWidth="1"/>
    <col min="4" max="4" width="13.6640625" style="50" customWidth="1"/>
    <col min="5" max="5" width="13" style="50" customWidth="1"/>
    <col min="6" max="10" width="9" style="50" customWidth="1"/>
    <col min="11" max="11" width="6" style="50" customWidth="1"/>
    <col min="12" max="12" width="25.6640625" style="50" customWidth="1"/>
    <col min="13" max="13" width="10.6640625" style="50" customWidth="1"/>
    <col min="14" max="14" width="13.6640625" style="50" customWidth="1"/>
    <col min="15" max="15" width="13" style="50" customWidth="1"/>
    <col min="16" max="16" width="15.6640625" style="82" bestFit="1" customWidth="1"/>
    <col min="17" max="21" width="9.109375" style="50"/>
    <col min="22" max="22" width="11.109375" style="50" bestFit="1" customWidth="1"/>
    <col min="23" max="16384" width="9.109375" style="50"/>
  </cols>
  <sheetData>
    <row r="1" spans="1:16" s="87" customFormat="1" ht="22.8" x14ac:dyDescent="0.4">
      <c r="A1" s="380" t="s">
        <v>80</v>
      </c>
      <c r="B1" s="380"/>
      <c r="C1" s="381" t="s">
        <v>125</v>
      </c>
      <c r="D1" s="381"/>
      <c r="E1" s="381"/>
      <c r="F1" s="381"/>
      <c r="G1" s="381"/>
      <c r="H1" s="381"/>
      <c r="K1" s="126"/>
      <c r="L1" s="222" t="s">
        <v>114</v>
      </c>
      <c r="M1" s="382">
        <v>44738</v>
      </c>
      <c r="N1" s="382"/>
      <c r="O1" s="382"/>
    </row>
    <row r="2" spans="1:16" ht="13.8" x14ac:dyDescent="0.3">
      <c r="C2" s="50"/>
      <c r="K2" s="127"/>
      <c r="L2" s="128"/>
      <c r="M2" s="149"/>
      <c r="N2" s="128"/>
      <c r="O2" s="127"/>
      <c r="P2" s="50"/>
    </row>
    <row r="3" spans="1:16" ht="21" customHeight="1" x14ac:dyDescent="0.4">
      <c r="A3" s="379" t="s">
        <v>0</v>
      </c>
      <c r="B3" s="377"/>
      <c r="C3" s="55" t="s">
        <v>24</v>
      </c>
      <c r="D3" s="56"/>
      <c r="E3" s="56"/>
      <c r="F3" s="56"/>
      <c r="G3" s="56"/>
      <c r="H3" s="51"/>
      <c r="I3" s="379" t="s">
        <v>0</v>
      </c>
      <c r="J3" s="379"/>
      <c r="K3" s="379"/>
      <c r="L3" s="55" t="s">
        <v>91</v>
      </c>
      <c r="M3" s="56"/>
      <c r="N3" s="56"/>
      <c r="O3" s="56"/>
      <c r="P3" s="313"/>
    </row>
    <row r="4" spans="1:16" ht="15.6" thickBo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P4" s="51"/>
    </row>
    <row r="5" spans="1:16" ht="15.6" thickBot="1" x14ac:dyDescent="0.3">
      <c r="A5" s="377" t="s">
        <v>1</v>
      </c>
      <c r="B5" s="378"/>
      <c r="C5" s="57">
        <v>0</v>
      </c>
      <c r="D5" s="51"/>
      <c r="E5" s="51"/>
      <c r="F5" s="51"/>
      <c r="G5" s="51"/>
      <c r="H5" s="51"/>
      <c r="L5" s="312" t="s">
        <v>1</v>
      </c>
      <c r="M5" s="57">
        <v>0</v>
      </c>
      <c r="N5" s="51"/>
      <c r="O5" s="51"/>
      <c r="P5" s="62"/>
    </row>
    <row r="6" spans="1:16" ht="15.6" thickBot="1" x14ac:dyDescent="0.3">
      <c r="A6" s="377" t="s">
        <v>2</v>
      </c>
      <c r="B6" s="377"/>
      <c r="C6" s="58">
        <v>0</v>
      </c>
      <c r="D6" s="52" t="s">
        <v>3</v>
      </c>
      <c r="E6" s="315">
        <f>SUM(C5*C6)</f>
        <v>0</v>
      </c>
      <c r="F6" s="62"/>
      <c r="G6" s="51"/>
      <c r="H6" s="51"/>
      <c r="L6" s="312" t="s">
        <v>2</v>
      </c>
      <c r="M6" s="58">
        <f>C6</f>
        <v>0</v>
      </c>
      <c r="N6" s="52" t="s">
        <v>3</v>
      </c>
      <c r="O6" s="315">
        <f>SUM(M5*M6)</f>
        <v>0</v>
      </c>
      <c r="P6" s="62"/>
    </row>
    <row r="7" spans="1:16" ht="15.6" thickBot="1" x14ac:dyDescent="0.3">
      <c r="A7" s="59"/>
      <c r="B7" s="59"/>
      <c r="C7" s="60"/>
      <c r="D7" s="52"/>
      <c r="E7" s="61"/>
      <c r="F7" s="62"/>
      <c r="G7" s="51"/>
      <c r="H7" s="51"/>
      <c r="L7" s="312"/>
      <c r="M7" s="60"/>
      <c r="N7" s="52"/>
      <c r="O7" s="61"/>
      <c r="P7" s="62"/>
    </row>
    <row r="8" spans="1:16" ht="15.6" thickBot="1" x14ac:dyDescent="0.3">
      <c r="A8" s="377" t="s">
        <v>4</v>
      </c>
      <c r="B8" s="378"/>
      <c r="C8" s="63"/>
      <c r="D8" s="51"/>
      <c r="E8" s="316">
        <v>0</v>
      </c>
      <c r="F8" s="62"/>
      <c r="G8" s="51"/>
      <c r="H8" s="51"/>
      <c r="L8" s="312" t="s">
        <v>4</v>
      </c>
      <c r="M8" s="63"/>
      <c r="N8" s="51"/>
      <c r="O8" s="316">
        <v>2000</v>
      </c>
      <c r="P8" s="62"/>
    </row>
    <row r="9" spans="1:16" ht="15.6" thickBot="1" x14ac:dyDescent="0.3">
      <c r="A9" s="59"/>
      <c r="B9" s="64"/>
      <c r="C9" s="63"/>
      <c r="D9" s="51"/>
      <c r="E9" s="62"/>
      <c r="F9" s="62"/>
      <c r="G9" s="51"/>
      <c r="H9" s="51"/>
      <c r="L9" s="312"/>
      <c r="M9" s="63"/>
      <c r="N9" s="51"/>
      <c r="O9" s="62"/>
      <c r="P9" s="62"/>
    </row>
    <row r="10" spans="1:16" ht="15.6" thickBot="1" x14ac:dyDescent="0.3">
      <c r="A10" s="377" t="s">
        <v>5</v>
      </c>
      <c r="B10" s="378"/>
      <c r="C10" s="51"/>
      <c r="D10" s="51"/>
      <c r="E10" s="316">
        <f>E6+E8</f>
        <v>0</v>
      </c>
      <c r="F10" s="62"/>
      <c r="G10" s="51"/>
      <c r="H10" s="51"/>
      <c r="L10" s="312" t="s">
        <v>5</v>
      </c>
      <c r="M10" s="51"/>
      <c r="N10" s="51"/>
      <c r="O10" s="316">
        <f>O6+O8</f>
        <v>2000</v>
      </c>
      <c r="P10" s="313"/>
    </row>
    <row r="11" spans="1:16" ht="15.6" thickBot="1" x14ac:dyDescent="0.3">
      <c r="A11" s="59"/>
      <c r="B11" s="51"/>
      <c r="C11" s="51"/>
      <c r="D11" s="51"/>
      <c r="E11" s="313"/>
      <c r="F11" s="313"/>
      <c r="G11" s="51"/>
      <c r="H11" s="51"/>
      <c r="L11" s="312"/>
      <c r="M11" s="51"/>
      <c r="N11" s="51"/>
      <c r="O11" s="313"/>
      <c r="P11" s="61"/>
    </row>
    <row r="12" spans="1:16" ht="15.6" thickBot="1" x14ac:dyDescent="0.3">
      <c r="A12" s="377" t="s">
        <v>6</v>
      </c>
      <c r="B12" s="378"/>
      <c r="C12" s="63">
        <v>0.06</v>
      </c>
      <c r="D12" s="51"/>
      <c r="E12" s="315">
        <f>E10*0.06</f>
        <v>0</v>
      </c>
      <c r="F12" s="61"/>
      <c r="G12" s="51"/>
      <c r="H12" s="51"/>
      <c r="L12" s="312" t="s">
        <v>6</v>
      </c>
      <c r="M12" s="63">
        <v>0.06</v>
      </c>
      <c r="N12" s="51"/>
      <c r="O12" s="315">
        <f>O10*0.06</f>
        <v>120</v>
      </c>
      <c r="P12" s="314"/>
    </row>
    <row r="13" spans="1:16" ht="15.6" thickBot="1" x14ac:dyDescent="0.3">
      <c r="A13" s="59"/>
      <c r="B13" s="51"/>
      <c r="C13" s="51"/>
      <c r="D13" s="51"/>
      <c r="E13" s="314"/>
      <c r="F13" s="314"/>
      <c r="G13" s="51"/>
      <c r="H13" s="51"/>
      <c r="L13" s="312"/>
      <c r="M13" s="51"/>
      <c r="N13" s="51"/>
      <c r="O13" s="314"/>
      <c r="P13" s="62"/>
    </row>
    <row r="14" spans="1:16" ht="15.6" thickBot="1" x14ac:dyDescent="0.3">
      <c r="A14" s="377" t="s">
        <v>7</v>
      </c>
      <c r="B14" s="378"/>
      <c r="C14" s="51"/>
      <c r="D14" s="51"/>
      <c r="E14" s="316">
        <f>E10-E12</f>
        <v>0</v>
      </c>
      <c r="F14" s="62"/>
      <c r="G14" s="51"/>
      <c r="H14" s="51"/>
      <c r="L14" s="312" t="s">
        <v>7</v>
      </c>
      <c r="M14" s="51"/>
      <c r="N14" s="51"/>
      <c r="O14" s="316">
        <f>O10-O12</f>
        <v>1880</v>
      </c>
    </row>
    <row r="15" spans="1:16" ht="15.6" x14ac:dyDescent="0.3">
      <c r="A15" s="59"/>
      <c r="B15" s="51"/>
      <c r="C15" s="51"/>
      <c r="D15" s="51"/>
      <c r="E15" s="51"/>
      <c r="F15" s="51"/>
      <c r="G15" s="51"/>
      <c r="H15" s="51"/>
      <c r="I15" s="51"/>
      <c r="J15" s="51"/>
      <c r="K15" s="127"/>
      <c r="L15" s="128"/>
      <c r="M15" s="127"/>
      <c r="N15" s="127"/>
      <c r="O15" s="129"/>
      <c r="P15" s="50"/>
    </row>
    <row r="16" spans="1:16" ht="15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1"/>
      <c r="K16" s="51"/>
      <c r="L16" s="51"/>
      <c r="M16" s="51"/>
      <c r="N16" s="51"/>
      <c r="O16" s="51"/>
      <c r="P16" s="50"/>
    </row>
    <row r="17" spans="1:16" ht="15" x14ac:dyDescent="0.25">
      <c r="A17" s="66" t="s">
        <v>47</v>
      </c>
      <c r="B17" s="51"/>
      <c r="C17" s="51"/>
      <c r="D17" s="51"/>
      <c r="E17" s="51"/>
      <c r="F17" s="66"/>
      <c r="G17" s="51"/>
      <c r="H17" s="51"/>
      <c r="I17" s="51"/>
      <c r="J17" s="51"/>
      <c r="K17" s="66" t="s">
        <v>47</v>
      </c>
      <c r="L17" s="51"/>
      <c r="M17" s="51"/>
      <c r="N17" s="51"/>
      <c r="O17" s="51"/>
      <c r="P17" s="50"/>
    </row>
    <row r="18" spans="1:16" s="67" customFormat="1" ht="17.399999999999999" x14ac:dyDescent="0.3">
      <c r="B18" s="67">
        <f>E14</f>
        <v>0</v>
      </c>
      <c r="L18" s="67">
        <f>O14</f>
        <v>1880</v>
      </c>
      <c r="P18" s="67">
        <f>SUM(A18:M18)</f>
        <v>1880</v>
      </c>
    </row>
    <row r="19" spans="1:16" ht="1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0"/>
    </row>
    <row r="20" spans="1:16" s="93" customFormat="1" ht="15" x14ac:dyDescent="0.25">
      <c r="A20" s="53" t="s">
        <v>10</v>
      </c>
      <c r="B20" s="53" t="s">
        <v>11</v>
      </c>
      <c r="C20" s="53" t="s">
        <v>12</v>
      </c>
      <c r="D20" s="54" t="s">
        <v>13</v>
      </c>
      <c r="E20" s="53" t="s">
        <v>14</v>
      </c>
      <c r="F20" s="317"/>
      <c r="I20" s="318"/>
      <c r="J20" s="319"/>
      <c r="K20" s="53" t="s">
        <v>10</v>
      </c>
      <c r="L20" s="53" t="s">
        <v>11</v>
      </c>
      <c r="M20" s="53" t="s">
        <v>12</v>
      </c>
      <c r="N20" s="54" t="s">
        <v>13</v>
      </c>
      <c r="O20" s="53" t="s">
        <v>14</v>
      </c>
    </row>
    <row r="21" spans="1:16" s="228" customFormat="1" ht="22.8" x14ac:dyDescent="0.25">
      <c r="A21" s="223">
        <v>1</v>
      </c>
      <c r="B21" s="119"/>
      <c r="C21" s="224"/>
      <c r="D21" s="346">
        <f>B18*0.23</f>
        <v>0</v>
      </c>
      <c r="E21" s="225"/>
      <c r="F21" s="320"/>
      <c r="G21" s="321"/>
      <c r="H21" s="322"/>
      <c r="I21" s="323"/>
      <c r="J21" s="324"/>
      <c r="K21" s="223">
        <v>1</v>
      </c>
      <c r="L21" s="119"/>
      <c r="M21" s="224"/>
      <c r="N21" s="346">
        <f>L18*0.23</f>
        <v>432.40000000000003</v>
      </c>
      <c r="O21" s="294"/>
    </row>
    <row r="22" spans="1:16" s="228" customFormat="1" ht="22.8" x14ac:dyDescent="0.25">
      <c r="A22" s="229">
        <f>A21+1</f>
        <v>2</v>
      </c>
      <c r="B22" s="122"/>
      <c r="C22" s="230"/>
      <c r="D22" s="346">
        <f>B18*0.2</f>
        <v>0</v>
      </c>
      <c r="E22" s="231"/>
      <c r="F22" s="320"/>
      <c r="G22" s="321"/>
      <c r="H22" s="322"/>
      <c r="I22" s="323"/>
      <c r="J22" s="324"/>
      <c r="K22" s="229">
        <v>2</v>
      </c>
      <c r="L22" s="122"/>
      <c r="M22" s="224"/>
      <c r="N22" s="255">
        <f>L18*0.2</f>
        <v>376</v>
      </c>
      <c r="O22" s="261"/>
    </row>
    <row r="23" spans="1:16" s="228" customFormat="1" ht="22.8" x14ac:dyDescent="0.25">
      <c r="A23" s="229">
        <f t="shared" ref="A23:A32" si="0">A22+1</f>
        <v>3</v>
      </c>
      <c r="B23" s="122"/>
      <c r="C23" s="230"/>
      <c r="D23" s="346">
        <f>B18*0.17</f>
        <v>0</v>
      </c>
      <c r="E23" s="231"/>
      <c r="F23" s="320"/>
      <c r="G23" s="321"/>
      <c r="H23" s="322"/>
      <c r="I23" s="323"/>
      <c r="J23" s="324"/>
      <c r="K23" s="229">
        <v>3</v>
      </c>
      <c r="L23" s="122"/>
      <c r="M23" s="224"/>
      <c r="N23" s="255">
        <f>L18*0.17</f>
        <v>319.60000000000002</v>
      </c>
      <c r="O23" s="261"/>
    </row>
    <row r="24" spans="1:16" s="228" customFormat="1" ht="22.8" x14ac:dyDescent="0.25">
      <c r="A24" s="229">
        <f t="shared" si="0"/>
        <v>4</v>
      </c>
      <c r="B24" s="122"/>
      <c r="C24" s="230"/>
      <c r="D24" s="346">
        <f>B18*0.14</f>
        <v>0</v>
      </c>
      <c r="E24" s="231"/>
      <c r="F24" s="320"/>
      <c r="G24" s="321"/>
      <c r="H24" s="322"/>
      <c r="I24" s="323"/>
      <c r="J24" s="324"/>
      <c r="K24" s="229">
        <v>4</v>
      </c>
      <c r="L24" s="122"/>
      <c r="M24" s="224"/>
      <c r="N24" s="255">
        <f>L18*0.14</f>
        <v>263.20000000000005</v>
      </c>
      <c r="O24" s="261"/>
    </row>
    <row r="25" spans="1:16" s="228" customFormat="1" ht="22.8" x14ac:dyDescent="0.25">
      <c r="A25" s="229">
        <f t="shared" si="0"/>
        <v>5</v>
      </c>
      <c r="B25" s="122"/>
      <c r="C25" s="230"/>
      <c r="D25" s="346">
        <f>B18*0.11</f>
        <v>0</v>
      </c>
      <c r="E25" s="266"/>
      <c r="F25" s="320"/>
      <c r="G25" s="321"/>
      <c r="H25" s="322"/>
      <c r="I25" s="323"/>
      <c r="J25" s="324"/>
      <c r="K25" s="229">
        <v>5</v>
      </c>
      <c r="L25" s="271"/>
      <c r="M25" s="337"/>
      <c r="N25" s="255">
        <f>L18*0.11</f>
        <v>206.8</v>
      </c>
      <c r="O25" s="231"/>
    </row>
    <row r="26" spans="1:16" s="228" customFormat="1" ht="22.8" x14ac:dyDescent="0.25">
      <c r="A26" s="229">
        <f t="shared" si="0"/>
        <v>6</v>
      </c>
      <c r="B26" s="122"/>
      <c r="C26" s="230"/>
      <c r="D26" s="346">
        <f>B18*0.08</f>
        <v>0</v>
      </c>
      <c r="E26" s="250"/>
      <c r="F26" s="320"/>
      <c r="G26" s="321"/>
      <c r="H26" s="322"/>
      <c r="I26" s="325"/>
      <c r="J26" s="324"/>
      <c r="K26" s="229">
        <v>6</v>
      </c>
      <c r="L26" s="271"/>
      <c r="M26" s="337"/>
      <c r="N26" s="255">
        <f>L18*0.08</f>
        <v>150.4</v>
      </c>
      <c r="O26" s="231"/>
    </row>
    <row r="27" spans="1:16" s="228" customFormat="1" ht="22.8" x14ac:dyDescent="0.25">
      <c r="A27" s="229">
        <f t="shared" si="0"/>
        <v>7</v>
      </c>
      <c r="B27" s="122"/>
      <c r="C27" s="230"/>
      <c r="D27" s="255">
        <f>B18*0.05</f>
        <v>0</v>
      </c>
      <c r="E27" s="267"/>
      <c r="F27" s="320"/>
      <c r="G27" s="321"/>
      <c r="H27" s="322"/>
      <c r="I27" s="325"/>
      <c r="J27" s="324"/>
      <c r="K27" s="229">
        <v>7</v>
      </c>
      <c r="L27" s="271"/>
      <c r="M27" s="264"/>
      <c r="N27" s="255">
        <f>L18*0.05</f>
        <v>94</v>
      </c>
      <c r="O27" s="231"/>
    </row>
    <row r="28" spans="1:16" s="228" customFormat="1" ht="22.8" x14ac:dyDescent="0.25">
      <c r="A28" s="229">
        <f t="shared" si="0"/>
        <v>8</v>
      </c>
      <c r="B28" s="122"/>
      <c r="C28" s="230"/>
      <c r="D28" s="255">
        <f>B18*0.02</f>
        <v>0</v>
      </c>
      <c r="E28" s="231"/>
      <c r="F28" s="320"/>
      <c r="G28" s="321"/>
      <c r="H28" s="322"/>
      <c r="I28" s="325"/>
      <c r="J28" s="324"/>
      <c r="K28" s="229">
        <v>8</v>
      </c>
      <c r="L28" s="271"/>
      <c r="M28" s="264"/>
      <c r="N28" s="255">
        <f>L18*0.02</f>
        <v>37.6</v>
      </c>
      <c r="O28" s="231"/>
    </row>
    <row r="29" spans="1:16" s="228" customFormat="1" ht="22.8" x14ac:dyDescent="0.25">
      <c r="A29" s="229">
        <f t="shared" si="0"/>
        <v>9</v>
      </c>
      <c r="B29" s="122"/>
      <c r="C29" s="122"/>
      <c r="D29" s="133"/>
      <c r="E29" s="231"/>
      <c r="F29" s="320"/>
      <c r="G29" s="321"/>
      <c r="H29" s="322"/>
      <c r="I29" s="325"/>
      <c r="J29" s="324"/>
      <c r="K29" s="229">
        <v>9</v>
      </c>
      <c r="L29" s="232"/>
      <c r="M29" s="232"/>
      <c r="N29" s="234"/>
      <c r="O29" s="231"/>
    </row>
    <row r="30" spans="1:16" s="228" customFormat="1" ht="22.8" x14ac:dyDescent="0.25">
      <c r="A30" s="229">
        <f t="shared" si="0"/>
        <v>10</v>
      </c>
      <c r="B30" s="122"/>
      <c r="C30" s="122"/>
      <c r="D30" s="252"/>
      <c r="E30" s="231"/>
      <c r="F30" s="320"/>
      <c r="G30" s="321"/>
      <c r="H30" s="322"/>
      <c r="I30" s="325"/>
      <c r="J30" s="324"/>
      <c r="K30" s="229">
        <v>10</v>
      </c>
      <c r="L30" s="232"/>
      <c r="M30" s="232"/>
      <c r="N30" s="234"/>
      <c r="O30" s="231"/>
    </row>
    <row r="31" spans="1:16" s="228" customFormat="1" ht="22.8" x14ac:dyDescent="0.25">
      <c r="A31" s="229">
        <f t="shared" si="0"/>
        <v>11</v>
      </c>
      <c r="B31" s="125"/>
      <c r="C31" s="125"/>
      <c r="D31" s="134"/>
      <c r="E31" s="231"/>
      <c r="F31" s="320"/>
      <c r="G31" s="326"/>
      <c r="H31" s="326"/>
      <c r="I31" s="325"/>
      <c r="J31" s="324"/>
      <c r="K31" s="229">
        <v>11</v>
      </c>
      <c r="L31" s="232"/>
      <c r="M31" s="232"/>
      <c r="N31" s="234"/>
      <c r="O31" s="231"/>
    </row>
    <row r="32" spans="1:16" s="228" customFormat="1" ht="22.8" x14ac:dyDescent="0.25">
      <c r="A32" s="229">
        <f t="shared" si="0"/>
        <v>12</v>
      </c>
      <c r="B32" s="125"/>
      <c r="C32" s="125"/>
      <c r="D32" s="134"/>
      <c r="E32" s="231"/>
      <c r="F32" s="320"/>
      <c r="G32" s="326"/>
      <c r="H32" s="326"/>
      <c r="I32" s="325"/>
      <c r="J32" s="324"/>
      <c r="K32" s="229">
        <v>12</v>
      </c>
      <c r="L32" s="232"/>
      <c r="M32" s="232"/>
      <c r="N32" s="234"/>
      <c r="O32" s="231"/>
    </row>
    <row r="33" spans="1:20" ht="15" x14ac:dyDescent="0.25">
      <c r="C33" s="50"/>
      <c r="D33" s="69">
        <f>SUM(D21:D32)</f>
        <v>0</v>
      </c>
      <c r="F33" s="51"/>
      <c r="I33" s="69">
        <f>SUM(I21:I32)</f>
        <v>0</v>
      </c>
      <c r="N33" s="69">
        <f>SUM(N21:N32)</f>
        <v>1880</v>
      </c>
      <c r="P33" s="50"/>
    </row>
    <row r="34" spans="1:20" s="70" customFormat="1" ht="12.75" customHeight="1" x14ac:dyDescent="0.25">
      <c r="C34" s="75"/>
      <c r="D34" s="74"/>
      <c r="I34" s="74"/>
      <c r="N34" s="74"/>
      <c r="P34" s="76"/>
      <c r="Q34" s="77"/>
      <c r="R34" s="77"/>
      <c r="S34" s="77"/>
      <c r="T34" s="77"/>
    </row>
    <row r="35" spans="1:20" s="70" customFormat="1" ht="12.75" customHeight="1" x14ac:dyDescent="0.25">
      <c r="A35" s="383" t="s">
        <v>15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78"/>
      <c r="Q35" s="77"/>
      <c r="R35" s="77"/>
    </row>
    <row r="36" spans="1:20" s="70" customFormat="1" ht="12.75" customHeight="1" x14ac:dyDescent="0.25">
      <c r="A36" s="386" t="s">
        <v>81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78"/>
      <c r="Q36" s="77"/>
    </row>
    <row r="37" spans="1:20" s="70" customFormat="1" ht="12.75" customHeight="1" x14ac:dyDescent="0.25">
      <c r="A37" s="386" t="s">
        <v>84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78"/>
      <c r="Q37" s="77"/>
    </row>
    <row r="38" spans="1:20" s="70" customFormat="1" ht="12.75" customHeight="1" x14ac:dyDescent="0.25">
      <c r="A38" s="385" t="s">
        <v>52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78"/>
      <c r="Q38" s="77"/>
    </row>
    <row r="39" spans="1:20" s="70" customFormat="1" ht="12.75" customHeight="1" x14ac:dyDescent="0.25">
      <c r="A39" s="383" t="s">
        <v>83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78"/>
      <c r="Q39" s="77"/>
    </row>
    <row r="40" spans="1:20" ht="22.8" x14ac:dyDescent="0.4">
      <c r="A40" s="79"/>
      <c r="B40" s="80"/>
      <c r="Q40" s="68"/>
    </row>
    <row r="41" spans="1:20" ht="22.8" x14ac:dyDescent="0.4">
      <c r="A41" s="79"/>
      <c r="B41" s="80"/>
      <c r="Q41" s="68"/>
    </row>
    <row r="42" spans="1:20" ht="22.8" x14ac:dyDescent="0.4">
      <c r="A42" s="80"/>
      <c r="B42" s="80"/>
      <c r="Q42" s="68"/>
    </row>
    <row r="43" spans="1:20" s="342" customFormat="1" ht="13.8" x14ac:dyDescent="0.25">
      <c r="A43" s="342">
        <v>1</v>
      </c>
      <c r="B43" s="340">
        <f>E14*0.6</f>
        <v>0</v>
      </c>
      <c r="C43" s="344">
        <v>1</v>
      </c>
      <c r="D43" s="340">
        <f>E14*0.4</f>
        <v>0</v>
      </c>
      <c r="E43" s="342">
        <v>1</v>
      </c>
      <c r="F43" s="340">
        <f>E14*0.29</f>
        <v>0</v>
      </c>
      <c r="G43" s="342">
        <v>1</v>
      </c>
      <c r="H43" s="340">
        <f>E14*0.23</f>
        <v>0</v>
      </c>
      <c r="P43" s="341"/>
    </row>
    <row r="44" spans="1:20" s="342" customFormat="1" ht="13.8" x14ac:dyDescent="0.25">
      <c r="A44" s="342">
        <v>2</v>
      </c>
      <c r="B44" s="340">
        <f>E14*0.4</f>
        <v>0</v>
      </c>
      <c r="C44" s="344">
        <v>2</v>
      </c>
      <c r="D44" s="340">
        <f>E14*0.3</f>
        <v>0</v>
      </c>
      <c r="E44" s="342">
        <v>2</v>
      </c>
      <c r="F44" s="340">
        <f>E14*0.24</f>
        <v>0</v>
      </c>
      <c r="G44" s="342">
        <v>2</v>
      </c>
      <c r="H44" s="340">
        <f>E14*0.2</f>
        <v>0</v>
      </c>
      <c r="P44" s="341"/>
    </row>
    <row r="45" spans="1:20" s="342" customFormat="1" ht="13.8" x14ac:dyDescent="0.25">
      <c r="C45" s="344">
        <v>3</v>
      </c>
      <c r="D45" s="340">
        <f>E14*0.2</f>
        <v>0</v>
      </c>
      <c r="E45" s="342">
        <v>3</v>
      </c>
      <c r="F45" s="340">
        <f>E14*0.19</f>
        <v>0</v>
      </c>
      <c r="G45" s="342">
        <v>3</v>
      </c>
      <c r="H45" s="340">
        <f>E14*0.17</f>
        <v>0</v>
      </c>
      <c r="P45" s="341"/>
    </row>
    <row r="46" spans="1:20" s="342" customFormat="1" ht="13.8" x14ac:dyDescent="0.25">
      <c r="B46" s="340">
        <f>SUM(B43:B44)</f>
        <v>0</v>
      </c>
      <c r="C46" s="344">
        <v>4</v>
      </c>
      <c r="D46" s="340">
        <f>E14*0.1</f>
        <v>0</v>
      </c>
      <c r="E46" s="342">
        <v>4</v>
      </c>
      <c r="F46" s="340">
        <f>E14*0.14</f>
        <v>0</v>
      </c>
      <c r="G46" s="342">
        <v>4</v>
      </c>
      <c r="H46" s="340">
        <f>E14*0.14</f>
        <v>0</v>
      </c>
      <c r="P46" s="341"/>
    </row>
    <row r="47" spans="1:20" s="342" customFormat="1" ht="13.8" x14ac:dyDescent="0.25">
      <c r="C47" s="344"/>
      <c r="E47" s="342">
        <v>5</v>
      </c>
      <c r="F47" s="340">
        <f>E14*0.09</f>
        <v>0</v>
      </c>
      <c r="G47" s="342">
        <v>5</v>
      </c>
      <c r="H47" s="340">
        <f>E14*0.11</f>
        <v>0</v>
      </c>
      <c r="P47" s="341"/>
    </row>
    <row r="48" spans="1:20" s="342" customFormat="1" ht="13.8" x14ac:dyDescent="0.25">
      <c r="C48" s="344"/>
      <c r="D48" s="340">
        <f>SUM(D43:D46)</f>
        <v>0</v>
      </c>
      <c r="E48" s="342">
        <v>6</v>
      </c>
      <c r="F48" s="340">
        <f>E14*0.05</f>
        <v>0</v>
      </c>
      <c r="G48" s="342">
        <v>6</v>
      </c>
      <c r="H48" s="340">
        <f>E14*0.08</f>
        <v>0</v>
      </c>
      <c r="P48" s="341"/>
    </row>
    <row r="49" spans="3:16" s="342" customFormat="1" ht="13.8" x14ac:dyDescent="0.25">
      <c r="C49" s="344"/>
      <c r="G49" s="342">
        <v>7</v>
      </c>
      <c r="H49" s="340">
        <f>E14*0.05</f>
        <v>0</v>
      </c>
      <c r="P49" s="341"/>
    </row>
    <row r="50" spans="3:16" s="342" customFormat="1" ht="13.8" x14ac:dyDescent="0.25">
      <c r="C50" s="344"/>
      <c r="F50" s="340">
        <f>SUM(F43:F48)</f>
        <v>0</v>
      </c>
      <c r="G50" s="342">
        <v>8</v>
      </c>
      <c r="H50" s="340">
        <f>E14*0.02</f>
        <v>0</v>
      </c>
      <c r="P50" s="341"/>
    </row>
    <row r="51" spans="3:16" s="342" customFormat="1" ht="13.8" x14ac:dyDescent="0.25">
      <c r="C51" s="344"/>
      <c r="P51" s="341"/>
    </row>
    <row r="52" spans="3:16" s="342" customFormat="1" ht="13.8" x14ac:dyDescent="0.25">
      <c r="C52" s="344"/>
      <c r="H52" s="340">
        <f>SUM(H43:H50)</f>
        <v>0</v>
      </c>
      <c r="P52" s="341"/>
    </row>
    <row r="53" spans="3:16" s="342" customFormat="1" ht="13.8" x14ac:dyDescent="0.25">
      <c r="C53" s="344"/>
      <c r="P53" s="341"/>
    </row>
    <row r="54" spans="3:16" s="342" customFormat="1" ht="13.8" x14ac:dyDescent="0.25">
      <c r="C54" s="344"/>
      <c r="P54" s="341"/>
    </row>
    <row r="55" spans="3:16" s="342" customFormat="1" ht="13.8" x14ac:dyDescent="0.25">
      <c r="C55" s="344"/>
      <c r="P55" s="341"/>
    </row>
    <row r="56" spans="3:16" s="342" customFormat="1" ht="13.8" x14ac:dyDescent="0.25">
      <c r="C56" s="344"/>
      <c r="P56" s="341"/>
    </row>
    <row r="57" spans="3:16" s="342" customFormat="1" ht="13.8" x14ac:dyDescent="0.25">
      <c r="C57" s="344"/>
      <c r="P57" s="341"/>
    </row>
  </sheetData>
  <mergeCells count="16">
    <mergeCell ref="A8:B8"/>
    <mergeCell ref="A38:O38"/>
    <mergeCell ref="A39:O39"/>
    <mergeCell ref="A10:B10"/>
    <mergeCell ref="A35:O35"/>
    <mergeCell ref="A36:O36"/>
    <mergeCell ref="A37:O37"/>
    <mergeCell ref="A14:B14"/>
    <mergeCell ref="A12:B12"/>
    <mergeCell ref="A6:B6"/>
    <mergeCell ref="A1:B1"/>
    <mergeCell ref="C1:H1"/>
    <mergeCell ref="M1:O1"/>
    <mergeCell ref="A3:B3"/>
    <mergeCell ref="A5:B5"/>
    <mergeCell ref="I3:K3"/>
  </mergeCells>
  <phoneticPr fontId="0" type="noConversion"/>
  <printOptions horizontalCentered="1"/>
  <pageMargins left="0.12" right="0.12" top="0.25" bottom="0.25" header="0.5" footer="0.5"/>
  <pageSetup scale="72" orientation="landscape" r:id="rId1"/>
  <headerFooter scaleWithDoc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7"/>
  <sheetViews>
    <sheetView view="pageBreakPreview" zoomScaleNormal="100" zoomScaleSheetLayoutView="100" workbookViewId="0">
      <selection activeCell="G9" sqref="G9"/>
    </sheetView>
  </sheetViews>
  <sheetFormatPr defaultColWidth="9.109375" defaultRowHeight="13.2" x14ac:dyDescent="0.25"/>
  <cols>
    <col min="1" max="1" width="6" style="50" customWidth="1"/>
    <col min="2" max="2" width="23.6640625" style="50" customWidth="1"/>
    <col min="3" max="3" width="9.33203125" style="50" customWidth="1"/>
    <col min="4" max="4" width="13.88671875" style="50" bestFit="1" customWidth="1"/>
    <col min="5" max="5" width="9.5546875" style="50" customWidth="1"/>
    <col min="6" max="6" width="6" style="50" customWidth="1"/>
    <col min="7" max="7" width="23.6640625" style="50" customWidth="1"/>
    <col min="8" max="8" width="9.33203125" style="50" customWidth="1"/>
    <col min="9" max="9" width="12" style="50" bestFit="1" customWidth="1"/>
    <col min="10" max="10" width="9.5546875" style="50" customWidth="1"/>
    <col min="11" max="11" width="6" style="50" customWidth="1"/>
    <col min="12" max="12" width="23.6640625" style="50" customWidth="1"/>
    <col min="13" max="13" width="9.33203125" style="50" customWidth="1"/>
    <col min="14" max="14" width="12" style="50" bestFit="1" customWidth="1"/>
    <col min="15" max="15" width="9.5546875" style="50" customWidth="1"/>
    <col min="16" max="16" width="13.109375" style="50" bestFit="1" customWidth="1"/>
    <col min="17" max="16384" width="9.109375" style="50"/>
  </cols>
  <sheetData>
    <row r="1" spans="1:15" s="87" customFormat="1" ht="22.8" x14ac:dyDescent="0.4">
      <c r="A1" s="380" t="s">
        <v>80</v>
      </c>
      <c r="B1" s="380"/>
      <c r="C1" s="381" t="s">
        <v>125</v>
      </c>
      <c r="D1" s="381"/>
      <c r="E1" s="381"/>
      <c r="F1" s="381"/>
      <c r="G1" s="381"/>
      <c r="H1" s="381"/>
      <c r="K1" s="126"/>
      <c r="L1" s="222" t="s">
        <v>114</v>
      </c>
      <c r="M1" s="382">
        <v>44738</v>
      </c>
      <c r="N1" s="382"/>
      <c r="O1" s="382"/>
    </row>
    <row r="2" spans="1:15" ht="13.8" x14ac:dyDescent="0.3">
      <c r="K2" s="127"/>
      <c r="L2" s="128"/>
      <c r="M2" s="149"/>
      <c r="N2" s="128"/>
      <c r="O2" s="127"/>
    </row>
    <row r="3" spans="1:15" ht="21" customHeight="1" x14ac:dyDescent="0.4">
      <c r="A3" s="379" t="s">
        <v>0</v>
      </c>
      <c r="B3" s="377"/>
      <c r="C3" s="55" t="s">
        <v>48</v>
      </c>
      <c r="D3" s="56"/>
      <c r="E3" s="56"/>
      <c r="F3" s="56"/>
      <c r="G3" s="56"/>
      <c r="H3" s="51"/>
      <c r="I3" s="51"/>
      <c r="J3" s="51"/>
      <c r="K3" s="127"/>
      <c r="L3" s="128"/>
      <c r="M3" s="149"/>
      <c r="N3" s="128"/>
      <c r="O3" s="129"/>
    </row>
    <row r="4" spans="1:15" ht="16.2" thickBot="1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127"/>
      <c r="L4" s="128"/>
      <c r="M4" s="149"/>
      <c r="N4" s="128"/>
      <c r="O4" s="129"/>
    </row>
    <row r="5" spans="1:15" ht="16.2" thickBot="1" x14ac:dyDescent="0.35">
      <c r="A5" s="377" t="s">
        <v>1</v>
      </c>
      <c r="B5" s="378"/>
      <c r="C5" s="57">
        <v>0</v>
      </c>
      <c r="D5" s="51"/>
      <c r="E5" s="51"/>
      <c r="F5" s="51"/>
      <c r="G5" s="51"/>
      <c r="H5" s="51"/>
      <c r="I5" s="51"/>
      <c r="J5" s="51"/>
      <c r="K5" s="130"/>
      <c r="L5" s="128"/>
      <c r="M5" s="149"/>
      <c r="N5" s="128"/>
      <c r="O5" s="129"/>
    </row>
    <row r="6" spans="1:15" ht="16.2" thickBot="1" x14ac:dyDescent="0.35">
      <c r="A6" s="377" t="s">
        <v>2</v>
      </c>
      <c r="B6" s="377"/>
      <c r="C6" s="58">
        <v>0</v>
      </c>
      <c r="D6" s="52" t="s">
        <v>3</v>
      </c>
      <c r="E6" s="384">
        <f>SUM(C5*C6)</f>
        <v>0</v>
      </c>
      <c r="F6" s="376"/>
      <c r="G6" s="51"/>
      <c r="H6" s="51"/>
      <c r="I6" s="51"/>
      <c r="J6" s="51"/>
      <c r="K6" s="130"/>
      <c r="L6" s="128"/>
      <c r="M6" s="149"/>
      <c r="N6" s="128"/>
      <c r="O6" s="129"/>
    </row>
    <row r="7" spans="1:15" ht="16.2" thickBot="1" x14ac:dyDescent="0.35">
      <c r="A7" s="59"/>
      <c r="B7" s="59"/>
      <c r="C7" s="60">
        <f>A2*0.3</f>
        <v>0</v>
      </c>
      <c r="D7" s="52"/>
      <c r="E7" s="61"/>
      <c r="F7" s="62"/>
      <c r="G7" s="51"/>
      <c r="H7" s="51"/>
      <c r="I7" s="51"/>
      <c r="J7" s="51"/>
      <c r="K7" s="130"/>
      <c r="L7" s="128"/>
      <c r="M7" s="149"/>
      <c r="N7" s="128"/>
      <c r="O7" s="129"/>
    </row>
    <row r="8" spans="1:15" ht="16.2" thickBot="1" x14ac:dyDescent="0.35">
      <c r="A8" s="377" t="s">
        <v>4</v>
      </c>
      <c r="B8" s="378"/>
      <c r="C8" s="63"/>
      <c r="D8" s="51"/>
      <c r="E8" s="375">
        <v>0</v>
      </c>
      <c r="F8" s="376"/>
      <c r="G8" s="51"/>
      <c r="H8" s="51"/>
      <c r="I8" s="51"/>
      <c r="J8" s="51"/>
      <c r="K8" s="130"/>
      <c r="L8" s="132"/>
      <c r="M8" s="149"/>
      <c r="N8" s="128"/>
      <c r="O8" s="129"/>
    </row>
    <row r="9" spans="1:15" ht="16.2" thickBot="1" x14ac:dyDescent="0.35">
      <c r="A9" s="59"/>
      <c r="B9" s="64"/>
      <c r="C9" s="63"/>
      <c r="D9" s="51"/>
      <c r="E9" s="62"/>
      <c r="F9" s="62"/>
      <c r="G9" s="51"/>
      <c r="H9" s="51"/>
      <c r="I9" s="51"/>
      <c r="J9" s="51"/>
      <c r="K9" s="130"/>
      <c r="L9" s="128"/>
      <c r="M9" s="149"/>
      <c r="N9" s="128"/>
      <c r="O9" s="129"/>
    </row>
    <row r="10" spans="1:15" ht="16.2" thickBot="1" x14ac:dyDescent="0.35">
      <c r="A10" s="377" t="s">
        <v>5</v>
      </c>
      <c r="B10" s="378"/>
      <c r="C10" s="51"/>
      <c r="D10" s="51"/>
      <c r="E10" s="375">
        <f>E6+E8</f>
        <v>0</v>
      </c>
      <c r="F10" s="376"/>
      <c r="G10" s="51"/>
      <c r="H10" s="51"/>
      <c r="I10" s="51"/>
      <c r="J10" s="51"/>
      <c r="K10" s="130"/>
      <c r="L10" s="128"/>
      <c r="M10" s="149"/>
      <c r="N10" s="128"/>
      <c r="O10" s="129"/>
    </row>
    <row r="11" spans="1:15" ht="16.2" thickBot="1" x14ac:dyDescent="0.35">
      <c r="A11" s="59"/>
      <c r="B11" s="51"/>
      <c r="C11" s="51"/>
      <c r="D11" s="51"/>
      <c r="E11" s="51"/>
      <c r="F11" s="51"/>
      <c r="G11" s="51"/>
      <c r="H11" s="51"/>
      <c r="I11" s="51"/>
      <c r="J11" s="51"/>
      <c r="K11" s="130"/>
      <c r="L11" s="128"/>
      <c r="M11" s="131"/>
      <c r="N11" s="130"/>
      <c r="O11" s="129"/>
    </row>
    <row r="12" spans="1:15" ht="16.2" thickBot="1" x14ac:dyDescent="0.35">
      <c r="A12" s="377" t="s">
        <v>6</v>
      </c>
      <c r="B12" s="378"/>
      <c r="C12" s="63">
        <v>0.06</v>
      </c>
      <c r="D12" s="51"/>
      <c r="E12" s="384">
        <f>E10*0.06</f>
        <v>0</v>
      </c>
      <c r="F12" s="387"/>
      <c r="G12" s="51"/>
      <c r="H12" s="51"/>
      <c r="I12" s="51"/>
      <c r="J12" s="51"/>
      <c r="K12" s="130"/>
      <c r="L12" s="128"/>
      <c r="M12" s="131"/>
      <c r="N12" s="130"/>
      <c r="O12" s="129"/>
    </row>
    <row r="13" spans="1:15" ht="16.2" thickBot="1" x14ac:dyDescent="0.35">
      <c r="A13" s="59"/>
      <c r="B13" s="51"/>
      <c r="C13" s="51"/>
      <c r="D13" s="51"/>
      <c r="E13" s="65"/>
      <c r="F13" s="65"/>
      <c r="G13" s="51"/>
      <c r="H13" s="51"/>
      <c r="I13" s="51"/>
      <c r="J13" s="51"/>
      <c r="K13" s="130"/>
      <c r="L13" s="128"/>
      <c r="M13" s="131"/>
      <c r="N13" s="130"/>
      <c r="O13" s="129"/>
    </row>
    <row r="14" spans="1:15" ht="16.2" thickBot="1" x14ac:dyDescent="0.35">
      <c r="A14" s="377" t="s">
        <v>7</v>
      </c>
      <c r="B14" s="378"/>
      <c r="C14" s="51"/>
      <c r="D14" s="51"/>
      <c r="E14" s="375">
        <f>E10-E12</f>
        <v>0</v>
      </c>
      <c r="F14" s="376"/>
      <c r="G14" s="51"/>
      <c r="H14" s="51"/>
      <c r="I14" s="51"/>
      <c r="J14" s="51"/>
      <c r="K14" s="130"/>
      <c r="L14" s="128"/>
      <c r="M14" s="128"/>
      <c r="N14" s="127"/>
      <c r="O14" s="129"/>
    </row>
    <row r="15" spans="1:15" ht="15.6" x14ac:dyDescent="0.3">
      <c r="A15" s="59"/>
      <c r="B15" s="51"/>
      <c r="C15" s="51"/>
      <c r="D15" s="51"/>
      <c r="E15" s="51"/>
      <c r="F15" s="51"/>
      <c r="G15" s="51"/>
      <c r="H15" s="51"/>
      <c r="I15" s="51"/>
      <c r="J15" s="51"/>
      <c r="K15" s="127"/>
      <c r="L15" s="128"/>
      <c r="M15" s="127"/>
      <c r="N15" s="127"/>
      <c r="O15" s="129"/>
    </row>
    <row r="16" spans="1:15" ht="15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1"/>
      <c r="K16" s="51"/>
      <c r="L16" s="51"/>
      <c r="M16" s="51"/>
      <c r="N16" s="51"/>
      <c r="O16" s="51"/>
    </row>
    <row r="17" spans="1:16" ht="15" x14ac:dyDescent="0.25">
      <c r="A17" s="66" t="s">
        <v>47</v>
      </c>
      <c r="B17" s="51"/>
      <c r="C17" s="51"/>
      <c r="D17" s="51"/>
      <c r="E17" s="51"/>
      <c r="F17" s="66" t="s">
        <v>8</v>
      </c>
      <c r="G17" s="51"/>
      <c r="H17" s="51"/>
      <c r="I17" s="51"/>
      <c r="J17" s="51"/>
      <c r="K17" s="66" t="s">
        <v>9</v>
      </c>
      <c r="L17" s="51"/>
      <c r="M17" s="51"/>
      <c r="N17" s="51"/>
      <c r="O17" s="51"/>
    </row>
    <row r="18" spans="1:16" s="67" customFormat="1" ht="17.399999999999999" x14ac:dyDescent="0.3">
      <c r="B18" s="67">
        <f>E14</f>
        <v>0</v>
      </c>
      <c r="G18" s="67">
        <v>0</v>
      </c>
      <c r="L18" s="67">
        <v>0</v>
      </c>
      <c r="P18" s="67">
        <f>SUM(A18:M18)</f>
        <v>0</v>
      </c>
    </row>
    <row r="19" spans="1:16" ht="1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6" s="93" customFormat="1" ht="30" x14ac:dyDescent="0.25">
      <c r="A20" s="53" t="s">
        <v>10</v>
      </c>
      <c r="B20" s="53" t="s">
        <v>11</v>
      </c>
      <c r="C20" s="53" t="s">
        <v>12</v>
      </c>
      <c r="D20" s="54" t="s">
        <v>13</v>
      </c>
      <c r="E20" s="53" t="s">
        <v>14</v>
      </c>
      <c r="F20" s="53" t="s">
        <v>10</v>
      </c>
      <c r="G20" s="53" t="s">
        <v>11</v>
      </c>
      <c r="H20" s="53" t="s">
        <v>12</v>
      </c>
      <c r="I20" s="54" t="s">
        <v>13</v>
      </c>
      <c r="J20" s="53" t="s">
        <v>14</v>
      </c>
      <c r="K20" s="53" t="s">
        <v>10</v>
      </c>
      <c r="L20" s="53" t="s">
        <v>11</v>
      </c>
      <c r="M20" s="53" t="s">
        <v>12</v>
      </c>
      <c r="N20" s="54" t="s">
        <v>13</v>
      </c>
      <c r="O20" s="53" t="s">
        <v>14</v>
      </c>
    </row>
    <row r="21" spans="1:16" s="228" customFormat="1" ht="22.8" x14ac:dyDescent="0.25">
      <c r="A21" s="223">
        <v>1</v>
      </c>
      <c r="B21" s="85"/>
      <c r="C21" s="259"/>
      <c r="D21" s="346">
        <f>B18*0.23</f>
        <v>0</v>
      </c>
      <c r="E21" s="260"/>
      <c r="F21" s="223">
        <v>1</v>
      </c>
      <c r="G21" s="242"/>
      <c r="H21" s="243"/>
      <c r="I21" s="244"/>
      <c r="J21" s="225"/>
      <c r="K21" s="223">
        <v>1</v>
      </c>
      <c r="L21" s="242"/>
      <c r="M21" s="243"/>
      <c r="N21" s="244"/>
      <c r="O21" s="225"/>
    </row>
    <row r="22" spans="1:16" s="228" customFormat="1" ht="22.8" x14ac:dyDescent="0.25">
      <c r="A22" s="229">
        <f>A21+1</f>
        <v>2</v>
      </c>
      <c r="B22" s="86"/>
      <c r="C22" s="251"/>
      <c r="D22" s="346">
        <f>B18*0.2</f>
        <v>0</v>
      </c>
      <c r="E22" s="260"/>
      <c r="F22" s="229">
        <v>2</v>
      </c>
      <c r="G22" s="246"/>
      <c r="H22" s="247"/>
      <c r="I22" s="248"/>
      <c r="J22" s="231"/>
      <c r="K22" s="229">
        <v>2</v>
      </c>
      <c r="L22" s="246"/>
      <c r="M22" s="247"/>
      <c r="N22" s="248"/>
      <c r="O22" s="231"/>
    </row>
    <row r="23" spans="1:16" s="228" customFormat="1" ht="22.8" x14ac:dyDescent="0.25">
      <c r="A23" s="229">
        <f t="shared" ref="A23:A32" si="0">A22+1</f>
        <v>3</v>
      </c>
      <c r="B23" s="86"/>
      <c r="C23" s="251"/>
      <c r="D23" s="346">
        <f>B18*0.17</f>
        <v>0</v>
      </c>
      <c r="E23" s="260"/>
      <c r="F23" s="229">
        <v>3</v>
      </c>
      <c r="G23" s="246"/>
      <c r="H23" s="247"/>
      <c r="I23" s="248"/>
      <c r="J23" s="231"/>
      <c r="K23" s="229">
        <v>3</v>
      </c>
      <c r="L23" s="246"/>
      <c r="M23" s="247"/>
      <c r="N23" s="248"/>
      <c r="O23" s="231"/>
    </row>
    <row r="24" spans="1:16" s="228" customFormat="1" ht="22.8" x14ac:dyDescent="0.25">
      <c r="A24" s="229">
        <f t="shared" si="0"/>
        <v>4</v>
      </c>
      <c r="B24" s="86"/>
      <c r="C24" s="251"/>
      <c r="D24" s="346">
        <f>B18*0.14</f>
        <v>0</v>
      </c>
      <c r="E24" s="260"/>
      <c r="F24" s="229">
        <v>4</v>
      </c>
      <c r="G24" s="246"/>
      <c r="H24" s="247"/>
      <c r="I24" s="248"/>
      <c r="J24" s="231"/>
      <c r="K24" s="229">
        <v>4</v>
      </c>
      <c r="L24" s="246"/>
      <c r="M24" s="247"/>
      <c r="N24" s="248"/>
      <c r="O24" s="231"/>
    </row>
    <row r="25" spans="1:16" s="228" customFormat="1" ht="22.8" x14ac:dyDescent="0.25">
      <c r="A25" s="229">
        <f t="shared" si="0"/>
        <v>5</v>
      </c>
      <c r="B25" s="86"/>
      <c r="C25" s="251"/>
      <c r="D25" s="346">
        <f>B18*0.11</f>
        <v>0</v>
      </c>
      <c r="E25" s="261"/>
      <c r="F25" s="229">
        <v>5</v>
      </c>
      <c r="G25" s="246"/>
      <c r="H25" s="247"/>
      <c r="I25" s="234"/>
      <c r="J25" s="231"/>
      <c r="K25" s="229">
        <v>5</v>
      </c>
      <c r="L25" s="246"/>
      <c r="M25" s="247"/>
      <c r="N25" s="248"/>
      <c r="O25" s="231"/>
    </row>
    <row r="26" spans="1:16" s="228" customFormat="1" ht="22.8" x14ac:dyDescent="0.25">
      <c r="A26" s="229">
        <f t="shared" si="0"/>
        <v>6</v>
      </c>
      <c r="B26" s="86"/>
      <c r="C26" s="251"/>
      <c r="D26" s="346">
        <f>B18*0.08</f>
        <v>0</v>
      </c>
      <c r="E26" s="261"/>
      <c r="F26" s="229">
        <v>6</v>
      </c>
      <c r="G26" s="246"/>
      <c r="H26" s="247"/>
      <c r="I26" s="234"/>
      <c r="J26" s="231"/>
      <c r="K26" s="229">
        <v>6</v>
      </c>
      <c r="L26" s="246"/>
      <c r="M26" s="247"/>
      <c r="N26" s="248"/>
      <c r="O26" s="231"/>
    </row>
    <row r="27" spans="1:16" s="228" customFormat="1" ht="22.8" x14ac:dyDescent="0.25">
      <c r="A27" s="229">
        <f t="shared" si="0"/>
        <v>7</v>
      </c>
      <c r="B27" s="122"/>
      <c r="C27" s="251"/>
      <c r="D27" s="255">
        <f>B18*0.05</f>
        <v>0</v>
      </c>
      <c r="E27" s="261"/>
      <c r="F27" s="229">
        <v>7</v>
      </c>
      <c r="G27" s="246"/>
      <c r="H27" s="247"/>
      <c r="I27" s="234"/>
      <c r="J27" s="231"/>
      <c r="K27" s="229">
        <v>7</v>
      </c>
      <c r="L27" s="246"/>
      <c r="M27" s="247"/>
      <c r="N27" s="234"/>
      <c r="O27" s="231"/>
    </row>
    <row r="28" spans="1:16" s="228" customFormat="1" ht="22.8" x14ac:dyDescent="0.25">
      <c r="A28" s="229">
        <f t="shared" si="0"/>
        <v>8</v>
      </c>
      <c r="B28" s="122"/>
      <c r="C28" s="251"/>
      <c r="D28" s="255">
        <f>B18*0.02</f>
        <v>0</v>
      </c>
      <c r="E28" s="261"/>
      <c r="F28" s="229">
        <v>8</v>
      </c>
      <c r="G28" s="246"/>
      <c r="H28" s="247"/>
      <c r="I28" s="234"/>
      <c r="J28" s="231"/>
      <c r="K28" s="229">
        <v>8</v>
      </c>
      <c r="L28" s="246"/>
      <c r="M28" s="247"/>
      <c r="N28" s="234"/>
      <c r="O28" s="231"/>
    </row>
    <row r="29" spans="1:16" s="228" customFormat="1" ht="22.8" x14ac:dyDescent="0.25">
      <c r="A29" s="229">
        <f t="shared" si="0"/>
        <v>9</v>
      </c>
      <c r="B29" s="122"/>
      <c r="C29" s="251"/>
      <c r="D29" s="133"/>
      <c r="E29" s="261"/>
      <c r="F29" s="229">
        <v>9</v>
      </c>
      <c r="G29" s="246"/>
      <c r="H29" s="247"/>
      <c r="I29" s="234"/>
      <c r="J29" s="231"/>
      <c r="K29" s="229">
        <v>9</v>
      </c>
      <c r="L29" s="246"/>
      <c r="M29" s="247"/>
      <c r="N29" s="234"/>
      <c r="O29" s="231"/>
    </row>
    <row r="30" spans="1:16" s="228" customFormat="1" ht="22.8" x14ac:dyDescent="0.25">
      <c r="A30" s="229">
        <f t="shared" si="0"/>
        <v>10</v>
      </c>
      <c r="B30" s="122"/>
      <c r="C30" s="251"/>
      <c r="D30" s="252"/>
      <c r="E30" s="261"/>
      <c r="F30" s="229">
        <v>10</v>
      </c>
      <c r="G30" s="246"/>
      <c r="H30" s="247"/>
      <c r="I30" s="234"/>
      <c r="J30" s="231"/>
      <c r="K30" s="229">
        <v>10</v>
      </c>
      <c r="L30" s="246"/>
      <c r="M30" s="247"/>
      <c r="N30" s="234"/>
      <c r="O30" s="231"/>
    </row>
    <row r="31" spans="1:16" s="228" customFormat="1" ht="22.8" x14ac:dyDescent="0.25">
      <c r="A31" s="229">
        <f t="shared" si="0"/>
        <v>11</v>
      </c>
      <c r="B31" s="125"/>
      <c r="C31" s="125"/>
      <c r="D31" s="134"/>
      <c r="E31" s="261"/>
      <c r="F31" s="229">
        <v>11</v>
      </c>
      <c r="G31" s="232"/>
      <c r="H31" s="232"/>
      <c r="I31" s="234"/>
      <c r="J31" s="231"/>
      <c r="K31" s="229">
        <v>11</v>
      </c>
      <c r="L31" s="232"/>
      <c r="M31" s="232"/>
      <c r="N31" s="234"/>
      <c r="O31" s="231"/>
    </row>
    <row r="32" spans="1:16" s="228" customFormat="1" ht="22.8" x14ac:dyDescent="0.25">
      <c r="A32" s="229">
        <f t="shared" si="0"/>
        <v>12</v>
      </c>
      <c r="B32" s="125"/>
      <c r="C32" s="125"/>
      <c r="D32" s="134"/>
      <c r="E32" s="261"/>
      <c r="F32" s="229">
        <v>12</v>
      </c>
      <c r="G32" s="232"/>
      <c r="H32" s="232"/>
      <c r="I32" s="234"/>
      <c r="J32" s="231"/>
      <c r="K32" s="229">
        <v>12</v>
      </c>
      <c r="L32" s="232"/>
      <c r="M32" s="232"/>
      <c r="N32" s="234"/>
      <c r="O32" s="231"/>
    </row>
    <row r="33" spans="1:16" ht="15" x14ac:dyDescent="0.25">
      <c r="D33" s="69">
        <f>SUM(D21:D32)</f>
        <v>0</v>
      </c>
      <c r="F33" s="51"/>
      <c r="I33" s="69">
        <f>SUM(I21:I32)</f>
        <v>0</v>
      </c>
      <c r="N33" s="69">
        <f>SUM(N21:N32)</f>
        <v>0</v>
      </c>
    </row>
    <row r="34" spans="1:16" s="70" customFormat="1" ht="12.75" customHeight="1" x14ac:dyDescent="0.25">
      <c r="A34" s="383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73"/>
    </row>
    <row r="35" spans="1:16" s="70" customFormat="1" ht="12.75" customHeight="1" x14ac:dyDescent="0.25">
      <c r="A35" s="383" t="s">
        <v>15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73"/>
    </row>
    <row r="36" spans="1:16" s="70" customFormat="1" ht="12.75" customHeight="1" x14ac:dyDescent="0.25">
      <c r="A36" s="386" t="s">
        <v>81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73"/>
    </row>
    <row r="37" spans="1:16" s="70" customFormat="1" ht="12.75" customHeight="1" x14ac:dyDescent="0.25">
      <c r="A37" s="386" t="s">
        <v>84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</row>
    <row r="38" spans="1:16" s="70" customFormat="1" ht="12.75" customHeight="1" x14ac:dyDescent="0.25">
      <c r="A38" s="385" t="s">
        <v>52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73"/>
    </row>
    <row r="39" spans="1:16" s="70" customFormat="1" ht="12.75" customHeight="1" x14ac:dyDescent="0.25">
      <c r="A39" s="383" t="s">
        <v>83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</row>
    <row r="43" spans="1:16" s="342" customFormat="1" ht="13.8" x14ac:dyDescent="0.25">
      <c r="A43" s="342">
        <v>1</v>
      </c>
      <c r="B43" s="340">
        <f>E14*0.6</f>
        <v>0</v>
      </c>
      <c r="C43" s="342">
        <v>1</v>
      </c>
      <c r="D43" s="340">
        <f>E14*0.4</f>
        <v>0</v>
      </c>
      <c r="E43" s="342">
        <v>1</v>
      </c>
      <c r="F43" s="340">
        <f>E14*0.29</f>
        <v>0</v>
      </c>
      <c r="G43" s="342">
        <v>1</v>
      </c>
      <c r="H43" s="340">
        <f>E14*0.23</f>
        <v>0</v>
      </c>
    </row>
    <row r="44" spans="1:16" s="342" customFormat="1" ht="13.8" x14ac:dyDescent="0.25">
      <c r="A44" s="342">
        <v>2</v>
      </c>
      <c r="B44" s="340">
        <f>E14*0.4</f>
        <v>0</v>
      </c>
      <c r="C44" s="342">
        <v>2</v>
      </c>
      <c r="D44" s="340">
        <f>E14*0.3</f>
        <v>0</v>
      </c>
      <c r="E44" s="342">
        <v>2</v>
      </c>
      <c r="F44" s="340">
        <f>E14*0.24</f>
        <v>0</v>
      </c>
      <c r="G44" s="342">
        <v>2</v>
      </c>
      <c r="H44" s="340">
        <f>E14*0.2</f>
        <v>0</v>
      </c>
    </row>
    <row r="45" spans="1:16" s="342" customFormat="1" ht="13.8" x14ac:dyDescent="0.25">
      <c r="C45" s="342">
        <v>3</v>
      </c>
      <c r="D45" s="340">
        <f>E14*0.2</f>
        <v>0</v>
      </c>
      <c r="E45" s="342">
        <v>3</v>
      </c>
      <c r="F45" s="340">
        <f>E14*0.19</f>
        <v>0</v>
      </c>
      <c r="G45" s="342">
        <v>3</v>
      </c>
      <c r="H45" s="340">
        <f>E14*0.17</f>
        <v>0</v>
      </c>
    </row>
    <row r="46" spans="1:16" s="342" customFormat="1" ht="13.8" x14ac:dyDescent="0.25">
      <c r="B46" s="340">
        <f>SUM(B43:B44)</f>
        <v>0</v>
      </c>
      <c r="C46" s="342">
        <v>4</v>
      </c>
      <c r="D46" s="340">
        <f>E14*0.1</f>
        <v>0</v>
      </c>
      <c r="E46" s="342">
        <v>4</v>
      </c>
      <c r="F46" s="340">
        <f>E14*0.14</f>
        <v>0</v>
      </c>
      <c r="G46" s="342">
        <v>4</v>
      </c>
      <c r="H46" s="340">
        <f>E14*0.14</f>
        <v>0</v>
      </c>
    </row>
    <row r="47" spans="1:16" s="342" customFormat="1" ht="13.8" x14ac:dyDescent="0.25">
      <c r="E47" s="342">
        <v>5</v>
      </c>
      <c r="F47" s="340">
        <f>E14*0.09</f>
        <v>0</v>
      </c>
      <c r="G47" s="342">
        <v>5</v>
      </c>
      <c r="H47" s="340">
        <f>E14*0.11</f>
        <v>0</v>
      </c>
    </row>
    <row r="48" spans="1:16" s="342" customFormat="1" ht="13.8" x14ac:dyDescent="0.25">
      <c r="D48" s="340">
        <f>SUM(D43:D46)</f>
        <v>0</v>
      </c>
      <c r="E48" s="342">
        <v>6</v>
      </c>
      <c r="F48" s="340">
        <f>E14*0.05</f>
        <v>0</v>
      </c>
      <c r="G48" s="342">
        <v>6</v>
      </c>
      <c r="H48" s="340">
        <f>E14*0.08</f>
        <v>0</v>
      </c>
    </row>
    <row r="49" spans="6:8" s="342" customFormat="1" ht="13.8" x14ac:dyDescent="0.25">
      <c r="G49" s="342">
        <v>7</v>
      </c>
      <c r="H49" s="340">
        <f>E14*0.05</f>
        <v>0</v>
      </c>
    </row>
    <row r="50" spans="6:8" s="342" customFormat="1" ht="13.8" x14ac:dyDescent="0.25">
      <c r="F50" s="340">
        <f>SUM(F43:F48)</f>
        <v>0</v>
      </c>
      <c r="G50" s="342">
        <v>8</v>
      </c>
      <c r="H50" s="340">
        <f>E14*0.02</f>
        <v>0</v>
      </c>
    </row>
    <row r="51" spans="6:8" s="342" customFormat="1" ht="13.8" x14ac:dyDescent="0.25"/>
    <row r="52" spans="6:8" s="342" customFormat="1" ht="13.8" x14ac:dyDescent="0.25">
      <c r="H52" s="340">
        <f>SUM(H43:H50)</f>
        <v>0</v>
      </c>
    </row>
    <row r="53" spans="6:8" s="342" customFormat="1" ht="13.8" x14ac:dyDescent="0.25"/>
    <row r="54" spans="6:8" s="342" customFormat="1" ht="13.8" x14ac:dyDescent="0.25"/>
    <row r="55" spans="6:8" s="342" customFormat="1" ht="13.8" x14ac:dyDescent="0.25"/>
    <row r="56" spans="6:8" s="342" customFormat="1" ht="13.8" x14ac:dyDescent="0.25"/>
    <row r="57" spans="6:8" s="342" customFormat="1" ht="13.8" x14ac:dyDescent="0.25"/>
  </sheetData>
  <mergeCells count="21">
    <mergeCell ref="M1:O1"/>
    <mergeCell ref="A39:O39"/>
    <mergeCell ref="A34:O34"/>
    <mergeCell ref="A36:O36"/>
    <mergeCell ref="A38:O38"/>
    <mergeCell ref="A35:O35"/>
    <mergeCell ref="A37:O37"/>
    <mergeCell ref="A1:B1"/>
    <mergeCell ref="A14:B14"/>
    <mergeCell ref="E14:F14"/>
    <mergeCell ref="A12:B12"/>
    <mergeCell ref="E12:F12"/>
    <mergeCell ref="A8:B8"/>
    <mergeCell ref="E8:F8"/>
    <mergeCell ref="A10:B10"/>
    <mergeCell ref="E10:F10"/>
    <mergeCell ref="A3:B3"/>
    <mergeCell ref="A5:B5"/>
    <mergeCell ref="A6:B6"/>
    <mergeCell ref="E6:F6"/>
    <mergeCell ref="C1:H1"/>
  </mergeCells>
  <phoneticPr fontId="0" type="noConversion"/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7"/>
  <sheetViews>
    <sheetView view="pageBreakPreview" zoomScale="80" zoomScaleNormal="100" zoomScaleSheetLayoutView="80" workbookViewId="0">
      <selection activeCell="G9" sqref="G9"/>
    </sheetView>
  </sheetViews>
  <sheetFormatPr defaultColWidth="9.109375" defaultRowHeight="13.2" x14ac:dyDescent="0.25"/>
  <cols>
    <col min="1" max="1" width="6" style="50" customWidth="1"/>
    <col min="2" max="2" width="23.6640625" style="50" customWidth="1"/>
    <col min="3" max="3" width="9.33203125" style="50" customWidth="1"/>
    <col min="4" max="4" width="13.88671875" style="50" bestFit="1" customWidth="1"/>
    <col min="5" max="5" width="9.5546875" style="50" customWidth="1"/>
    <col min="6" max="6" width="6" style="50" customWidth="1"/>
    <col min="7" max="7" width="23.6640625" style="50" customWidth="1"/>
    <col min="8" max="8" width="9.33203125" style="50" customWidth="1"/>
    <col min="9" max="9" width="12" style="50" bestFit="1" customWidth="1"/>
    <col min="10" max="10" width="9.5546875" style="50" customWidth="1"/>
    <col min="11" max="11" width="6" style="50" customWidth="1"/>
    <col min="12" max="12" width="23.6640625" style="50" customWidth="1"/>
    <col min="13" max="13" width="9.33203125" style="50" customWidth="1"/>
    <col min="14" max="14" width="12" style="50" bestFit="1" customWidth="1"/>
    <col min="15" max="15" width="9.5546875" style="50" customWidth="1"/>
    <col min="16" max="16" width="13.109375" style="50" bestFit="1" customWidth="1"/>
    <col min="17" max="16384" width="9.109375" style="50"/>
  </cols>
  <sheetData>
    <row r="1" spans="1:15" s="87" customFormat="1" ht="22.8" x14ac:dyDescent="0.4">
      <c r="A1" s="380" t="s">
        <v>80</v>
      </c>
      <c r="B1" s="380"/>
      <c r="C1" s="381" t="s">
        <v>125</v>
      </c>
      <c r="D1" s="381"/>
      <c r="E1" s="381"/>
      <c r="F1" s="381"/>
      <c r="G1" s="381"/>
      <c r="H1" s="381"/>
      <c r="K1" s="126"/>
      <c r="L1" s="222" t="s">
        <v>114</v>
      </c>
      <c r="M1" s="382">
        <v>44738</v>
      </c>
      <c r="N1" s="382"/>
      <c r="O1" s="382"/>
    </row>
    <row r="2" spans="1:15" ht="13.8" x14ac:dyDescent="0.3">
      <c r="K2" s="127"/>
      <c r="L2" s="128"/>
      <c r="M2" s="149"/>
      <c r="N2" s="128"/>
      <c r="O2" s="127"/>
    </row>
    <row r="3" spans="1:15" ht="21" customHeight="1" x14ac:dyDescent="0.4">
      <c r="A3" s="379" t="s">
        <v>0</v>
      </c>
      <c r="B3" s="377"/>
      <c r="C3" s="55" t="s">
        <v>18</v>
      </c>
      <c r="D3" s="56"/>
      <c r="E3" s="56"/>
      <c r="F3" s="56"/>
      <c r="G3" s="56"/>
      <c r="H3" s="51"/>
      <c r="I3" s="51"/>
      <c r="J3" s="51"/>
      <c r="K3" s="127"/>
      <c r="L3" s="128"/>
      <c r="M3" s="149"/>
      <c r="N3" s="128"/>
      <c r="O3" s="129"/>
    </row>
    <row r="4" spans="1:15" ht="16.2" thickBot="1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127"/>
      <c r="L4" s="128"/>
      <c r="M4" s="149"/>
      <c r="N4" s="128"/>
      <c r="O4" s="129"/>
    </row>
    <row r="5" spans="1:15" ht="16.2" thickBot="1" x14ac:dyDescent="0.35">
      <c r="A5" s="377" t="s">
        <v>1</v>
      </c>
      <c r="B5" s="378"/>
      <c r="C5" s="57">
        <v>0</v>
      </c>
      <c r="D5" s="51"/>
      <c r="E5" s="51"/>
      <c r="F5" s="51"/>
      <c r="G5" s="51"/>
      <c r="H5" s="51"/>
      <c r="I5" s="51"/>
      <c r="J5" s="51"/>
      <c r="K5" s="130"/>
      <c r="L5" s="128"/>
      <c r="M5" s="149"/>
      <c r="N5" s="128"/>
      <c r="O5" s="129"/>
    </row>
    <row r="6" spans="1:15" ht="16.2" thickBot="1" x14ac:dyDescent="0.35">
      <c r="A6" s="377" t="s">
        <v>2</v>
      </c>
      <c r="B6" s="377"/>
      <c r="C6" s="58">
        <v>0</v>
      </c>
      <c r="D6" s="52" t="s">
        <v>3</v>
      </c>
      <c r="E6" s="384">
        <f>SUM(C5*C6)</f>
        <v>0</v>
      </c>
      <c r="F6" s="376"/>
      <c r="G6" s="51"/>
      <c r="H6" s="51"/>
      <c r="I6" s="51"/>
      <c r="J6" s="51"/>
      <c r="K6" s="130"/>
      <c r="L6" s="128"/>
      <c r="M6" s="149"/>
      <c r="N6" s="128"/>
      <c r="O6" s="129"/>
    </row>
    <row r="7" spans="1:15" ht="16.2" thickBot="1" x14ac:dyDescent="0.35">
      <c r="A7" s="59"/>
      <c r="B7" s="59"/>
      <c r="C7" s="60">
        <f>A2*0.3</f>
        <v>0</v>
      </c>
      <c r="D7" s="52"/>
      <c r="E7" s="61"/>
      <c r="F7" s="62"/>
      <c r="G7" s="51"/>
      <c r="H7" s="51"/>
      <c r="I7" s="51"/>
      <c r="J7" s="51"/>
      <c r="K7" s="130"/>
      <c r="L7" s="128"/>
      <c r="M7" s="149"/>
      <c r="N7" s="128"/>
      <c r="O7" s="129"/>
    </row>
    <row r="8" spans="1:15" ht="16.2" thickBot="1" x14ac:dyDescent="0.35">
      <c r="A8" s="377" t="s">
        <v>4</v>
      </c>
      <c r="B8" s="378"/>
      <c r="C8" s="63"/>
      <c r="D8" s="51"/>
      <c r="E8" s="375">
        <v>0</v>
      </c>
      <c r="F8" s="376"/>
      <c r="G8" s="51"/>
      <c r="H8" s="51"/>
      <c r="I8" s="51"/>
      <c r="J8" s="51"/>
      <c r="K8" s="130"/>
      <c r="L8" s="132"/>
      <c r="M8" s="149"/>
      <c r="N8" s="128"/>
      <c r="O8" s="129"/>
    </row>
    <row r="9" spans="1:15" ht="16.2" thickBot="1" x14ac:dyDescent="0.35">
      <c r="A9" s="59"/>
      <c r="B9" s="64"/>
      <c r="C9" s="63"/>
      <c r="D9" s="51"/>
      <c r="E9" s="62"/>
      <c r="F9" s="62"/>
      <c r="G9" s="51"/>
      <c r="H9" s="51"/>
      <c r="I9" s="51"/>
      <c r="J9" s="51"/>
      <c r="K9" s="130"/>
      <c r="L9" s="128"/>
      <c r="M9" s="149"/>
      <c r="N9" s="128"/>
      <c r="O9" s="129"/>
    </row>
    <row r="10" spans="1:15" ht="16.2" thickBot="1" x14ac:dyDescent="0.35">
      <c r="A10" s="377" t="s">
        <v>5</v>
      </c>
      <c r="B10" s="378"/>
      <c r="C10" s="51"/>
      <c r="D10" s="51"/>
      <c r="E10" s="375">
        <f>E6+E8</f>
        <v>0</v>
      </c>
      <c r="F10" s="376"/>
      <c r="G10" s="51"/>
      <c r="H10" s="51"/>
      <c r="I10" s="51"/>
      <c r="J10" s="51"/>
      <c r="K10" s="130"/>
      <c r="L10" s="128"/>
      <c r="M10" s="149"/>
      <c r="N10" s="128"/>
      <c r="O10" s="129"/>
    </row>
    <row r="11" spans="1:15" ht="16.2" thickBot="1" x14ac:dyDescent="0.35">
      <c r="A11" s="59"/>
      <c r="B11" s="51"/>
      <c r="C11" s="51"/>
      <c r="D11" s="51"/>
      <c r="E11" s="51"/>
      <c r="F11" s="51"/>
      <c r="G11" s="51"/>
      <c r="H11" s="51"/>
      <c r="I11" s="51"/>
      <c r="J11" s="51"/>
      <c r="K11" s="130"/>
      <c r="L11" s="128"/>
      <c r="M11" s="131"/>
      <c r="N11" s="130"/>
      <c r="O11" s="129"/>
    </row>
    <row r="12" spans="1:15" ht="16.2" thickBot="1" x14ac:dyDescent="0.35">
      <c r="A12" s="377" t="s">
        <v>6</v>
      </c>
      <c r="B12" s="378"/>
      <c r="C12" s="63">
        <v>0.06</v>
      </c>
      <c r="D12" s="51"/>
      <c r="E12" s="384">
        <f>E10*0.06</f>
        <v>0</v>
      </c>
      <c r="F12" s="387"/>
      <c r="G12" s="51"/>
      <c r="H12" s="51"/>
      <c r="I12" s="51"/>
      <c r="J12" s="51"/>
      <c r="K12" s="130"/>
      <c r="L12" s="128"/>
      <c r="M12" s="131"/>
      <c r="N12" s="130"/>
      <c r="O12" s="129"/>
    </row>
    <row r="13" spans="1:15" ht="16.2" thickBot="1" x14ac:dyDescent="0.35">
      <c r="A13" s="59"/>
      <c r="B13" s="51"/>
      <c r="C13" s="51"/>
      <c r="D13" s="51"/>
      <c r="E13" s="65"/>
      <c r="F13" s="65"/>
      <c r="G13" s="51"/>
      <c r="H13" s="51"/>
      <c r="I13" s="51"/>
      <c r="J13" s="51"/>
      <c r="K13" s="130"/>
      <c r="L13" s="128"/>
      <c r="M13" s="131"/>
      <c r="N13" s="130"/>
      <c r="O13" s="129"/>
    </row>
    <row r="14" spans="1:15" ht="16.2" thickBot="1" x14ac:dyDescent="0.35">
      <c r="A14" s="377" t="s">
        <v>7</v>
      </c>
      <c r="B14" s="378"/>
      <c r="C14" s="51"/>
      <c r="D14" s="51"/>
      <c r="E14" s="375">
        <f>E10-E12</f>
        <v>0</v>
      </c>
      <c r="F14" s="376"/>
      <c r="G14" s="51"/>
      <c r="H14" s="51"/>
      <c r="I14" s="51"/>
      <c r="J14" s="51"/>
      <c r="K14" s="130"/>
      <c r="L14" s="128"/>
      <c r="M14" s="128"/>
      <c r="N14" s="127"/>
      <c r="O14" s="129"/>
    </row>
    <row r="15" spans="1:15" ht="15.6" x14ac:dyDescent="0.3">
      <c r="A15" s="59"/>
      <c r="B15" s="51"/>
      <c r="C15" s="51"/>
      <c r="D15" s="51"/>
      <c r="E15" s="51"/>
      <c r="F15" s="51"/>
      <c r="G15" s="51"/>
      <c r="H15" s="51"/>
      <c r="I15" s="51"/>
      <c r="J15" s="51"/>
      <c r="K15" s="127"/>
      <c r="L15" s="128"/>
      <c r="M15" s="127"/>
      <c r="N15" s="127"/>
      <c r="O15" s="129"/>
    </row>
    <row r="16" spans="1:15" ht="15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1"/>
      <c r="K16" s="51"/>
      <c r="L16" s="51"/>
      <c r="M16" s="51"/>
      <c r="N16" s="51"/>
      <c r="O16" s="51"/>
    </row>
    <row r="17" spans="1:16" ht="15" x14ac:dyDescent="0.25">
      <c r="A17" s="66" t="s">
        <v>47</v>
      </c>
      <c r="B17" s="51"/>
      <c r="C17" s="51"/>
      <c r="D17" s="51"/>
      <c r="E17" s="51"/>
      <c r="F17" s="66" t="s">
        <v>8</v>
      </c>
      <c r="G17" s="51"/>
      <c r="H17" s="51"/>
      <c r="I17" s="51"/>
      <c r="J17" s="51"/>
      <c r="K17" s="66" t="s">
        <v>9</v>
      </c>
      <c r="L17" s="51"/>
      <c r="M17" s="51"/>
      <c r="N17" s="51"/>
      <c r="O17" s="51"/>
    </row>
    <row r="18" spans="1:16" s="67" customFormat="1" ht="17.399999999999999" x14ac:dyDescent="0.3">
      <c r="B18" s="67">
        <f>E14</f>
        <v>0</v>
      </c>
      <c r="G18" s="67">
        <v>0</v>
      </c>
      <c r="L18" s="67">
        <v>0</v>
      </c>
      <c r="P18" s="67">
        <f>SUM(A18:M18)</f>
        <v>0</v>
      </c>
    </row>
    <row r="19" spans="1:16" ht="1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6" s="93" customFormat="1" ht="30" x14ac:dyDescent="0.25">
      <c r="A20" s="53" t="s">
        <v>10</v>
      </c>
      <c r="B20" s="53" t="s">
        <v>11</v>
      </c>
      <c r="C20" s="53" t="s">
        <v>53</v>
      </c>
      <c r="D20" s="54" t="s">
        <v>13</v>
      </c>
      <c r="E20" s="53" t="s">
        <v>14</v>
      </c>
      <c r="F20" s="53" t="s">
        <v>10</v>
      </c>
      <c r="G20" s="53" t="s">
        <v>11</v>
      </c>
      <c r="H20" s="53" t="s">
        <v>12</v>
      </c>
      <c r="I20" s="54" t="s">
        <v>13</v>
      </c>
      <c r="J20" s="53" t="s">
        <v>14</v>
      </c>
      <c r="K20" s="53" t="s">
        <v>10</v>
      </c>
      <c r="L20" s="53" t="s">
        <v>11</v>
      </c>
      <c r="M20" s="53" t="s">
        <v>12</v>
      </c>
      <c r="N20" s="54" t="s">
        <v>13</v>
      </c>
      <c r="O20" s="53" t="s">
        <v>14</v>
      </c>
    </row>
    <row r="21" spans="1:16" s="228" customFormat="1" ht="22.8" x14ac:dyDescent="0.25">
      <c r="A21" s="240">
        <v>1</v>
      </c>
      <c r="B21" s="85"/>
      <c r="C21" s="241"/>
      <c r="D21" s="346">
        <f>B18*0.29</f>
        <v>0</v>
      </c>
      <c r="E21" s="225"/>
      <c r="F21" s="223">
        <v>1</v>
      </c>
      <c r="G21" s="242"/>
      <c r="H21" s="243"/>
      <c r="I21" s="244"/>
      <c r="J21" s="225"/>
      <c r="K21" s="223">
        <v>1</v>
      </c>
      <c r="L21" s="242"/>
      <c r="M21" s="243"/>
      <c r="N21" s="244"/>
      <c r="O21" s="225"/>
    </row>
    <row r="22" spans="1:16" s="228" customFormat="1" ht="22.8" x14ac:dyDescent="0.25">
      <c r="A22" s="245">
        <f>A21+1</f>
        <v>2</v>
      </c>
      <c r="B22" s="86"/>
      <c r="C22" s="204"/>
      <c r="D22" s="346">
        <f>B18*0.24</f>
        <v>0</v>
      </c>
      <c r="E22" s="231"/>
      <c r="F22" s="229">
        <v>2</v>
      </c>
      <c r="G22" s="246"/>
      <c r="H22" s="247"/>
      <c r="I22" s="248"/>
      <c r="J22" s="231"/>
      <c r="K22" s="229">
        <v>2</v>
      </c>
      <c r="L22" s="246"/>
      <c r="M22" s="247"/>
      <c r="N22" s="248"/>
      <c r="O22" s="231"/>
    </row>
    <row r="23" spans="1:16" s="228" customFormat="1" ht="22.8" x14ac:dyDescent="0.25">
      <c r="A23" s="245">
        <f t="shared" ref="A23:A32" si="0">A22+1</f>
        <v>3</v>
      </c>
      <c r="B23" s="85"/>
      <c r="C23" s="204"/>
      <c r="D23" s="346">
        <f>B18*0.19</f>
        <v>0</v>
      </c>
      <c r="E23" s="231"/>
      <c r="F23" s="229">
        <v>3</v>
      </c>
      <c r="G23" s="246"/>
      <c r="H23" s="247"/>
      <c r="I23" s="248"/>
      <c r="J23" s="231"/>
      <c r="K23" s="229">
        <v>3</v>
      </c>
      <c r="L23" s="246"/>
      <c r="M23" s="247"/>
      <c r="N23" s="248"/>
      <c r="O23" s="231"/>
    </row>
    <row r="24" spans="1:16" s="228" customFormat="1" ht="22.8" x14ac:dyDescent="0.25">
      <c r="A24" s="245">
        <f t="shared" si="0"/>
        <v>4</v>
      </c>
      <c r="B24" s="85"/>
      <c r="C24" s="204"/>
      <c r="D24" s="346">
        <f>B18*0.14</f>
        <v>0</v>
      </c>
      <c r="E24" s="249"/>
      <c r="F24" s="229">
        <v>4</v>
      </c>
      <c r="G24" s="246"/>
      <c r="H24" s="247"/>
      <c r="I24" s="248"/>
      <c r="J24" s="231"/>
      <c r="K24" s="229">
        <v>4</v>
      </c>
      <c r="L24" s="246"/>
      <c r="M24" s="247"/>
      <c r="N24" s="248"/>
      <c r="O24" s="231"/>
    </row>
    <row r="25" spans="1:16" s="228" customFormat="1" ht="22.8" x14ac:dyDescent="0.25">
      <c r="A25" s="245">
        <f t="shared" si="0"/>
        <v>5</v>
      </c>
      <c r="B25" s="86"/>
      <c r="C25" s="204"/>
      <c r="D25" s="255">
        <f>B18*0.09</f>
        <v>0</v>
      </c>
      <c r="E25" s="249"/>
      <c r="F25" s="229">
        <v>5</v>
      </c>
      <c r="G25" s="246"/>
      <c r="H25" s="247"/>
      <c r="I25" s="234"/>
      <c r="J25" s="231"/>
      <c r="K25" s="229">
        <v>5</v>
      </c>
      <c r="L25" s="246"/>
      <c r="M25" s="247"/>
      <c r="N25" s="248"/>
      <c r="O25" s="231"/>
    </row>
    <row r="26" spans="1:16" s="228" customFormat="1" ht="22.8" x14ac:dyDescent="0.25">
      <c r="A26" s="245">
        <f t="shared" si="0"/>
        <v>6</v>
      </c>
      <c r="B26" s="86"/>
      <c r="C26" s="204"/>
      <c r="D26" s="255">
        <f>B18*0.05</f>
        <v>0</v>
      </c>
      <c r="E26" s="250"/>
      <c r="F26" s="229">
        <v>6</v>
      </c>
      <c r="G26" s="246"/>
      <c r="H26" s="247"/>
      <c r="I26" s="234"/>
      <c r="J26" s="231"/>
      <c r="K26" s="229">
        <v>6</v>
      </c>
      <c r="L26" s="246"/>
      <c r="M26" s="247"/>
      <c r="N26" s="248"/>
      <c r="O26" s="231"/>
    </row>
    <row r="27" spans="1:16" s="228" customFormat="1" ht="22.8" x14ac:dyDescent="0.25">
      <c r="A27" s="245">
        <f t="shared" si="0"/>
        <v>7</v>
      </c>
      <c r="B27" s="86"/>
      <c r="C27" s="204"/>
      <c r="D27" s="133"/>
      <c r="E27" s="231"/>
      <c r="F27" s="229">
        <v>7</v>
      </c>
      <c r="G27" s="246"/>
      <c r="H27" s="247"/>
      <c r="I27" s="234"/>
      <c r="J27" s="231"/>
      <c r="K27" s="229">
        <v>7</v>
      </c>
      <c r="L27" s="246"/>
      <c r="M27" s="247"/>
      <c r="N27" s="234"/>
      <c r="O27" s="231"/>
    </row>
    <row r="28" spans="1:16" s="228" customFormat="1" ht="22.8" x14ac:dyDescent="0.25">
      <c r="A28" s="245">
        <f t="shared" si="0"/>
        <v>8</v>
      </c>
      <c r="B28" s="86"/>
      <c r="C28" s="251"/>
      <c r="D28" s="133"/>
      <c r="E28" s="231"/>
      <c r="F28" s="229">
        <v>8</v>
      </c>
      <c r="G28" s="246"/>
      <c r="H28" s="247"/>
      <c r="I28" s="234"/>
      <c r="J28" s="231"/>
      <c r="K28" s="229">
        <v>8</v>
      </c>
      <c r="L28" s="246"/>
      <c r="M28" s="247"/>
      <c r="N28" s="234"/>
      <c r="O28" s="231"/>
    </row>
    <row r="29" spans="1:16" s="228" customFormat="1" ht="22.8" x14ac:dyDescent="0.25">
      <c r="A29" s="245">
        <f t="shared" si="0"/>
        <v>9</v>
      </c>
      <c r="B29" s="122"/>
      <c r="C29" s="251"/>
      <c r="D29" s="133"/>
      <c r="E29" s="231"/>
      <c r="F29" s="229">
        <v>9</v>
      </c>
      <c r="G29" s="246"/>
      <c r="H29" s="247"/>
      <c r="I29" s="234"/>
      <c r="J29" s="231"/>
      <c r="K29" s="229">
        <v>9</v>
      </c>
      <c r="L29" s="246"/>
      <c r="M29" s="247"/>
      <c r="N29" s="234"/>
      <c r="O29" s="231"/>
    </row>
    <row r="30" spans="1:16" s="228" customFormat="1" ht="22.8" x14ac:dyDescent="0.25">
      <c r="A30" s="245">
        <f t="shared" si="0"/>
        <v>10</v>
      </c>
      <c r="B30" s="122"/>
      <c r="C30" s="251"/>
      <c r="D30" s="252"/>
      <c r="E30" s="231"/>
      <c r="F30" s="229">
        <v>10</v>
      </c>
      <c r="G30" s="246"/>
      <c r="H30" s="247"/>
      <c r="I30" s="234"/>
      <c r="J30" s="231"/>
      <c r="K30" s="229">
        <v>10</v>
      </c>
      <c r="L30" s="246"/>
      <c r="M30" s="247"/>
      <c r="N30" s="234"/>
      <c r="O30" s="231"/>
    </row>
    <row r="31" spans="1:16" s="228" customFormat="1" ht="22.8" x14ac:dyDescent="0.25">
      <c r="A31" s="245">
        <f t="shared" si="0"/>
        <v>11</v>
      </c>
      <c r="B31" s="122"/>
      <c r="C31" s="125"/>
      <c r="D31" s="134"/>
      <c r="E31" s="231"/>
      <c r="F31" s="229">
        <v>11</v>
      </c>
      <c r="G31" s="232"/>
      <c r="H31" s="232"/>
      <c r="I31" s="234"/>
      <c r="J31" s="231"/>
      <c r="K31" s="229">
        <v>11</v>
      </c>
      <c r="L31" s="232"/>
      <c r="M31" s="232"/>
      <c r="N31" s="234"/>
      <c r="O31" s="231"/>
    </row>
    <row r="32" spans="1:16" s="228" customFormat="1" ht="22.8" x14ac:dyDescent="0.25">
      <c r="A32" s="245">
        <f t="shared" si="0"/>
        <v>12</v>
      </c>
      <c r="B32" s="125"/>
      <c r="C32" s="125"/>
      <c r="D32" s="134"/>
      <c r="E32" s="231"/>
      <c r="F32" s="229">
        <v>12</v>
      </c>
      <c r="G32" s="232"/>
      <c r="H32" s="232"/>
      <c r="I32" s="234"/>
      <c r="J32" s="231"/>
      <c r="K32" s="229">
        <v>12</v>
      </c>
      <c r="L32" s="232"/>
      <c r="M32" s="232"/>
      <c r="N32" s="234"/>
      <c r="O32" s="231"/>
    </row>
    <row r="33" spans="1:16" ht="15" x14ac:dyDescent="0.25">
      <c r="D33" s="69">
        <f>SUM(D21:D32)</f>
        <v>0</v>
      </c>
      <c r="F33" s="51"/>
      <c r="I33" s="69">
        <f>SUM(I21:I32)</f>
        <v>0</v>
      </c>
      <c r="N33" s="69">
        <f>SUM(N21:N32)</f>
        <v>0</v>
      </c>
    </row>
    <row r="34" spans="1:16" s="70" customFormat="1" ht="12.75" customHeight="1" x14ac:dyDescent="0.25">
      <c r="A34" s="383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73"/>
    </row>
    <row r="35" spans="1:16" s="70" customFormat="1" ht="12.75" customHeight="1" x14ac:dyDescent="0.25">
      <c r="A35" s="383" t="s">
        <v>15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73"/>
    </row>
    <row r="36" spans="1:16" s="70" customFormat="1" ht="12.75" customHeight="1" x14ac:dyDescent="0.25">
      <c r="A36" s="386" t="s">
        <v>81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73"/>
    </row>
    <row r="37" spans="1:16" s="70" customFormat="1" ht="12.75" customHeight="1" x14ac:dyDescent="0.25">
      <c r="A37" s="386" t="s">
        <v>84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</row>
    <row r="38" spans="1:16" s="70" customFormat="1" ht="12.75" customHeight="1" x14ac:dyDescent="0.25">
      <c r="A38" s="385" t="s">
        <v>52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73"/>
    </row>
    <row r="39" spans="1:16" s="70" customFormat="1" ht="12.75" customHeight="1" x14ac:dyDescent="0.25">
      <c r="A39" s="383" t="s">
        <v>83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</row>
    <row r="43" spans="1:16" s="342" customFormat="1" ht="13.8" x14ac:dyDescent="0.25">
      <c r="A43" s="342">
        <v>1</v>
      </c>
      <c r="B43" s="340">
        <f>E14*0.6</f>
        <v>0</v>
      </c>
      <c r="C43" s="342">
        <v>1</v>
      </c>
      <c r="D43" s="340">
        <f>E14*0.4</f>
        <v>0</v>
      </c>
      <c r="E43" s="342">
        <v>1</v>
      </c>
      <c r="F43" s="340">
        <f>E14*0.29</f>
        <v>0</v>
      </c>
      <c r="G43" s="342">
        <v>1</v>
      </c>
      <c r="H43" s="340">
        <f>E14*0.23</f>
        <v>0</v>
      </c>
    </row>
    <row r="44" spans="1:16" s="342" customFormat="1" ht="13.8" x14ac:dyDescent="0.25">
      <c r="A44" s="342">
        <v>2</v>
      </c>
      <c r="B44" s="340">
        <f>E14*0.4</f>
        <v>0</v>
      </c>
      <c r="C44" s="342">
        <v>2</v>
      </c>
      <c r="D44" s="340">
        <f>E14*0.3</f>
        <v>0</v>
      </c>
      <c r="E44" s="342">
        <v>2</v>
      </c>
      <c r="F44" s="340">
        <f>E14*0.24</f>
        <v>0</v>
      </c>
      <c r="G44" s="342">
        <v>2</v>
      </c>
      <c r="H44" s="340">
        <f>E14*0.2</f>
        <v>0</v>
      </c>
    </row>
    <row r="45" spans="1:16" s="342" customFormat="1" ht="13.8" x14ac:dyDescent="0.25">
      <c r="C45" s="342">
        <v>3</v>
      </c>
      <c r="D45" s="340">
        <f>E14*0.2</f>
        <v>0</v>
      </c>
      <c r="E45" s="342">
        <v>3</v>
      </c>
      <c r="F45" s="340">
        <f>E14*0.19</f>
        <v>0</v>
      </c>
      <c r="G45" s="342">
        <v>3</v>
      </c>
      <c r="H45" s="340">
        <f>E14*0.17</f>
        <v>0</v>
      </c>
    </row>
    <row r="46" spans="1:16" s="342" customFormat="1" ht="13.8" x14ac:dyDescent="0.25">
      <c r="B46" s="340">
        <f>SUM(B43:B44)</f>
        <v>0</v>
      </c>
      <c r="C46" s="342">
        <v>4</v>
      </c>
      <c r="D46" s="340">
        <f>E14*0.1</f>
        <v>0</v>
      </c>
      <c r="E46" s="342">
        <v>4</v>
      </c>
      <c r="F46" s="340">
        <f>E14*0.14</f>
        <v>0</v>
      </c>
      <c r="G46" s="342">
        <v>4</v>
      </c>
      <c r="H46" s="340">
        <f>E14*0.14</f>
        <v>0</v>
      </c>
    </row>
    <row r="47" spans="1:16" s="342" customFormat="1" ht="13.8" x14ac:dyDescent="0.25">
      <c r="E47" s="342">
        <v>5</v>
      </c>
      <c r="F47" s="340">
        <f>E14*0.09</f>
        <v>0</v>
      </c>
      <c r="G47" s="342">
        <v>5</v>
      </c>
      <c r="H47" s="340">
        <f>E14*0.11</f>
        <v>0</v>
      </c>
    </row>
    <row r="48" spans="1:16" s="342" customFormat="1" ht="13.8" x14ac:dyDescent="0.25">
      <c r="D48" s="340">
        <f>SUM(D43:D46)</f>
        <v>0</v>
      </c>
      <c r="E48" s="342">
        <v>6</v>
      </c>
      <c r="F48" s="340">
        <f>E14*0.05</f>
        <v>0</v>
      </c>
      <c r="G48" s="342">
        <v>6</v>
      </c>
      <c r="H48" s="340">
        <f>E14*0.08</f>
        <v>0</v>
      </c>
    </row>
    <row r="49" spans="2:8" s="342" customFormat="1" ht="13.8" x14ac:dyDescent="0.25">
      <c r="B49" s="341"/>
      <c r="G49" s="342">
        <v>7</v>
      </c>
      <c r="H49" s="340">
        <f>E14*0.05</f>
        <v>0</v>
      </c>
    </row>
    <row r="50" spans="2:8" s="342" customFormat="1" ht="13.8" x14ac:dyDescent="0.25">
      <c r="B50" s="341"/>
      <c r="F50" s="340">
        <f>SUM(F43:F48)</f>
        <v>0</v>
      </c>
      <c r="G50" s="342">
        <v>8</v>
      </c>
      <c r="H50" s="340">
        <f>E14*0.02</f>
        <v>0</v>
      </c>
    </row>
    <row r="51" spans="2:8" s="342" customFormat="1" ht="13.8" x14ac:dyDescent="0.25">
      <c r="B51" s="341"/>
    </row>
    <row r="52" spans="2:8" s="342" customFormat="1" ht="13.8" x14ac:dyDescent="0.25">
      <c r="B52" s="341"/>
      <c r="H52" s="340">
        <f>SUM(H43:H50)</f>
        <v>0</v>
      </c>
    </row>
    <row r="53" spans="2:8" s="342" customFormat="1" ht="13.8" x14ac:dyDescent="0.25"/>
    <row r="54" spans="2:8" s="342" customFormat="1" ht="13.8" x14ac:dyDescent="0.25"/>
    <row r="55" spans="2:8" s="342" customFormat="1" ht="13.8" x14ac:dyDescent="0.25"/>
    <row r="56" spans="2:8" s="342" customFormat="1" ht="13.8" x14ac:dyDescent="0.25"/>
    <row r="57" spans="2:8" s="342" customFormat="1" ht="13.8" x14ac:dyDescent="0.25"/>
  </sheetData>
  <mergeCells count="21">
    <mergeCell ref="M1:O1"/>
    <mergeCell ref="A1:B1"/>
    <mergeCell ref="C1:H1"/>
    <mergeCell ref="A10:B10"/>
    <mergeCell ref="E10:F10"/>
    <mergeCell ref="A12:B12"/>
    <mergeCell ref="E12:F12"/>
    <mergeCell ref="A3:B3"/>
    <mergeCell ref="A5:B5"/>
    <mergeCell ref="A6:B6"/>
    <mergeCell ref="E6:F6"/>
    <mergeCell ref="A8:B8"/>
    <mergeCell ref="E8:F8"/>
    <mergeCell ref="A37:O37"/>
    <mergeCell ref="A38:O38"/>
    <mergeCell ref="A39:O39"/>
    <mergeCell ref="A14:B14"/>
    <mergeCell ref="E14:F14"/>
    <mergeCell ref="A34:O34"/>
    <mergeCell ref="A35:O35"/>
    <mergeCell ref="A36:O36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22</vt:i4>
      </vt:variant>
    </vt:vector>
  </HeadingPairs>
  <TitlesOfParts>
    <vt:vector size="40" baseType="lpstr">
      <vt:lpstr>All Indian Rodeo</vt:lpstr>
      <vt:lpstr>Bareback</vt:lpstr>
      <vt:lpstr>Steer Wrestling</vt:lpstr>
      <vt:lpstr>Saddle Bronc</vt:lpstr>
      <vt:lpstr>Tie Down</vt:lpstr>
      <vt:lpstr>Breakaway</vt:lpstr>
      <vt:lpstr>Open Teams</vt:lpstr>
      <vt:lpstr>Barrel Racing</vt:lpstr>
      <vt:lpstr>Bull Riding</vt:lpstr>
      <vt:lpstr>Jr. Barrel Racing</vt:lpstr>
      <vt:lpstr>Jr. Breakaway</vt:lpstr>
      <vt:lpstr>Sr. Team Roping</vt:lpstr>
      <vt:lpstr>Sr. Breakaway</vt:lpstr>
      <vt:lpstr>Jr. Bull Riding</vt:lpstr>
      <vt:lpstr>RESULTS</vt:lpstr>
      <vt:lpstr>STOCK FEES</vt:lpstr>
      <vt:lpstr>Sanction Fee</vt:lpstr>
      <vt:lpstr>JUDGES.TIMERSCES.PAY</vt:lpstr>
      <vt:lpstr>'All Indian Rodeo'!Print_Area</vt:lpstr>
      <vt:lpstr>Bareback!Print_Area</vt:lpstr>
      <vt:lpstr>'Barrel Racing'!Print_Area</vt:lpstr>
      <vt:lpstr>Breakaway!Print_Area</vt:lpstr>
      <vt:lpstr>'Bull Riding'!Print_Area</vt:lpstr>
      <vt:lpstr>'Jr. Barrel Racing'!Print_Area</vt:lpstr>
      <vt:lpstr>'Jr. Breakaway'!Print_Area</vt:lpstr>
      <vt:lpstr>'Jr. Bull Riding'!Print_Area</vt:lpstr>
      <vt:lpstr>JUDGES.TIMERSCES.PAY!Print_Area</vt:lpstr>
      <vt:lpstr>'Open Teams'!Print_Area</vt:lpstr>
      <vt:lpstr>RESULTS!Print_Area</vt:lpstr>
      <vt:lpstr>'Saddle Bronc'!Print_Area</vt:lpstr>
      <vt:lpstr>'Sanction Fee'!Print_Area</vt:lpstr>
      <vt:lpstr>'Sr. Breakaway'!Print_Area</vt:lpstr>
      <vt:lpstr>'Sr. Team Roping'!Print_Area</vt:lpstr>
      <vt:lpstr>'Steer Wrestling'!Print_Area</vt:lpstr>
      <vt:lpstr>'STOCK FEES'!Print_Area</vt:lpstr>
      <vt:lpstr>'Tie Down'!Print_Area</vt:lpstr>
      <vt:lpstr>'All Indian Rodeo'!Print_Titles</vt:lpstr>
      <vt:lpstr>JUDGES.TIMERSCES.PAY!Print_Titles</vt:lpstr>
      <vt:lpstr>'Sanction Fee'!Print_Titles</vt:lpstr>
      <vt:lpstr>'STOCK FEES'!Print_Titles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Kari's PC</cp:lastModifiedBy>
  <cp:lastPrinted>2022-08-26T18:58:32Z</cp:lastPrinted>
  <dcterms:created xsi:type="dcterms:W3CDTF">2014-03-21T02:23:38Z</dcterms:created>
  <dcterms:modified xsi:type="dcterms:W3CDTF">2022-08-26T19:28:27Z</dcterms:modified>
</cp:coreProperties>
</file>