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brrbhd1fs1\ABRRBH_FolderRedirect\areddy\Desktop\Rodeo\Brighton\"/>
    </mc:Choice>
  </mc:AlternateContent>
  <bookViews>
    <workbookView xWindow="-108" yWindow="-108" windowWidth="23256" windowHeight="12456" tabRatio="909"/>
  </bookViews>
  <sheets>
    <sheet name="All Indian Rodeo" sheetId="23" r:id="rId1"/>
    <sheet name="Bareback" sheetId="1" r:id="rId2"/>
    <sheet name="Steer Wrestling" sheetId="7" r:id="rId3"/>
    <sheet name="Breakaway" sheetId="6" r:id="rId4"/>
    <sheet name="Saddle Bronc" sheetId="46" r:id="rId5"/>
    <sheet name="Calf Roping" sheetId="5" r:id="rId6"/>
    <sheet name="Open Teams" sheetId="44" r:id="rId7"/>
    <sheet name="Barrel Racing" sheetId="8" r:id="rId8"/>
    <sheet name="Bull Riding" sheetId="30" r:id="rId9"/>
    <sheet name="Sr. Breakaway" sheetId="38" r:id="rId10"/>
    <sheet name="Jr. Breakaway" sheetId="31" r:id="rId11"/>
    <sheet name="Sr. Team Roping" sheetId="47" r:id="rId12"/>
    <sheet name="Jr. Barrel Racing" sheetId="39" r:id="rId13"/>
    <sheet name="Jr. Bull Riding" sheetId="41" r:id="rId14"/>
    <sheet name="RESULTS" sheetId="26" r:id="rId15"/>
    <sheet name="STOCK FEES" sheetId="27" r:id="rId16"/>
    <sheet name="SANCTION FEE" sheetId="42" r:id="rId17"/>
  </sheets>
  <definedNames>
    <definedName name="_xlnm.Print_Area" localSheetId="0">'All Indian Rodeo'!$A$1:$Q$34</definedName>
    <definedName name="_xlnm.Print_Area" localSheetId="1">Bareback!$A$1:$O$41</definedName>
    <definedName name="_xlnm.Print_Area" localSheetId="7">'Barrel Racing'!$A$1:$O$41</definedName>
    <definedName name="_xlnm.Print_Area" localSheetId="3">Breakaway!$A$1:$O$41</definedName>
    <definedName name="_xlnm.Print_Area" localSheetId="8">'Bull Riding'!$A$1:$O$39</definedName>
    <definedName name="_xlnm.Print_Area" localSheetId="5">'Calf Roping'!$A$1:$O$41</definedName>
    <definedName name="_xlnm.Print_Area" localSheetId="12">'Jr. Barrel Racing'!$A$1:$O$41</definedName>
    <definedName name="_xlnm.Print_Area" localSheetId="10">'Jr. Breakaway'!$A$1:$O$41</definedName>
    <definedName name="_xlnm.Print_Area" localSheetId="13">'Jr. Bull Riding'!$A$1:$O$41</definedName>
    <definedName name="_xlnm.Print_Area" localSheetId="6">'Open Teams'!$A$1:$O$41</definedName>
    <definedName name="_xlnm.Print_Area" localSheetId="14">RESULTS!$A$1:$N$49</definedName>
    <definedName name="_xlnm.Print_Area" localSheetId="4">'Saddle Bronc'!$A$1:$O$41</definedName>
    <definedName name="_xlnm.Print_Area" localSheetId="16">'SANCTION FEE'!$A$1:$G$23</definedName>
    <definedName name="_xlnm.Print_Area" localSheetId="9">'Sr. Breakaway'!$A$1:$O$41</definedName>
    <definedName name="_xlnm.Print_Area" localSheetId="11">'Sr. Team Roping'!$A$1:$O$41</definedName>
    <definedName name="_xlnm.Print_Area" localSheetId="2">'Steer Wrestling'!$A$1:$O$41</definedName>
    <definedName name="_xlnm.Print_Area" localSheetId="15">'STOCK FEES'!$A$1:$F$30</definedName>
    <definedName name="_xlnm.Print_Titles" localSheetId="0">'All Indian Rodeo'!$1:$6</definedName>
    <definedName name="_xlnm.Print_Titles" localSheetId="15">'STOCK FEES'!$1:$3</definedName>
  </definedNames>
  <calcPr calcId="162913"/>
</workbook>
</file>

<file path=xl/calcChain.xml><?xml version="1.0" encoding="utf-8"?>
<calcChain xmlns="http://schemas.openxmlformats.org/spreadsheetml/2006/main">
  <c r="I43" i="26" l="1"/>
  <c r="H43" i="26"/>
  <c r="G43" i="26"/>
  <c r="I42" i="26"/>
  <c r="H42" i="26"/>
  <c r="G42" i="26"/>
  <c r="D26" i="30"/>
  <c r="D25" i="30"/>
  <c r="D23" i="30"/>
  <c r="D22" i="30"/>
  <c r="D21" i="30"/>
  <c r="D33" i="26"/>
  <c r="C33" i="26"/>
  <c r="B33" i="26"/>
  <c r="C16" i="26"/>
  <c r="D16" i="26"/>
  <c r="B16" i="26"/>
  <c r="D23" i="46"/>
  <c r="D22" i="46"/>
  <c r="D21" i="46"/>
  <c r="D22" i="6"/>
  <c r="D21" i="6"/>
  <c r="D22" i="39" l="1"/>
  <c r="D21" i="39"/>
  <c r="D22" i="31"/>
  <c r="D21" i="31"/>
  <c r="M26" i="44"/>
  <c r="C16" i="42"/>
  <c r="C4" i="42"/>
  <c r="B9" i="27"/>
  <c r="B19" i="27"/>
  <c r="E32" i="23"/>
  <c r="C32" i="23"/>
  <c r="B32" i="23"/>
  <c r="E9" i="23"/>
  <c r="C9" i="23"/>
  <c r="B9" i="23"/>
  <c r="B6" i="26"/>
  <c r="K23" i="26"/>
  <c r="L23" i="26"/>
  <c r="K24" i="26"/>
  <c r="L24" i="26"/>
  <c r="K25" i="26"/>
  <c r="L25" i="26"/>
  <c r="L22" i="26"/>
  <c r="L17" i="26"/>
  <c r="M17" i="26"/>
  <c r="L18" i="26"/>
  <c r="M18" i="26"/>
  <c r="L19" i="26"/>
  <c r="M19" i="26"/>
  <c r="L16" i="26"/>
  <c r="M16" i="26"/>
  <c r="K22" i="26"/>
  <c r="K16" i="26"/>
  <c r="L28" i="26"/>
  <c r="G37" i="26"/>
  <c r="H37" i="26"/>
  <c r="G38" i="26"/>
  <c r="H38" i="26"/>
  <c r="G39" i="26"/>
  <c r="H39" i="26"/>
  <c r="G40" i="26"/>
  <c r="H40" i="26"/>
  <c r="G41" i="26"/>
  <c r="H41" i="26"/>
  <c r="G36" i="26"/>
  <c r="H36" i="26"/>
  <c r="B30" i="26"/>
  <c r="C30" i="26"/>
  <c r="B31" i="26"/>
  <c r="C31" i="26"/>
  <c r="B32" i="26"/>
  <c r="C32" i="26"/>
  <c r="B29" i="26"/>
  <c r="C29" i="26"/>
  <c r="A29" i="26"/>
  <c r="M24" i="47" l="1"/>
  <c r="M25" i="26" s="1"/>
  <c r="M23" i="47"/>
  <c r="M24" i="26" s="1"/>
  <c r="M22" i="47"/>
  <c r="M23" i="26" s="1"/>
  <c r="A22" i="47"/>
  <c r="M21" i="47"/>
  <c r="M22" i="26" s="1"/>
  <c r="O8" i="47"/>
  <c r="E33" i="23" s="1"/>
  <c r="M6" i="47"/>
  <c r="C33" i="23" s="1"/>
  <c r="E6" i="47"/>
  <c r="V5" i="47"/>
  <c r="M5" i="47"/>
  <c r="N33" i="46"/>
  <c r="A22" i="46"/>
  <c r="A30" i="26" s="1"/>
  <c r="E6" i="46"/>
  <c r="D9" i="23" s="1"/>
  <c r="E10" i="46" l="1"/>
  <c r="F9" i="23" s="1"/>
  <c r="D4" i="42"/>
  <c r="A23" i="47"/>
  <c r="K17" i="26"/>
  <c r="A23" i="46"/>
  <c r="O6" i="47"/>
  <c r="C17" i="42"/>
  <c r="B20" i="27"/>
  <c r="B33" i="23"/>
  <c r="E12" i="46"/>
  <c r="E10" i="47"/>
  <c r="E12" i="47" s="1"/>
  <c r="D32" i="23"/>
  <c r="I33" i="46"/>
  <c r="O10" i="47" l="1"/>
  <c r="D33" i="23"/>
  <c r="E14" i="47"/>
  <c r="P14" i="47" s="1"/>
  <c r="G32" i="23"/>
  <c r="E16" i="42"/>
  <c r="A24" i="46"/>
  <c r="A31" i="26"/>
  <c r="D16" i="42"/>
  <c r="F32" i="23"/>
  <c r="A24" i="47"/>
  <c r="K18" i="26"/>
  <c r="E14" i="46"/>
  <c r="B18" i="46" s="1"/>
  <c r="E4" i="42"/>
  <c r="G9" i="23"/>
  <c r="F49" i="47"/>
  <c r="H45" i="47"/>
  <c r="H46" i="47"/>
  <c r="D46" i="47"/>
  <c r="B46" i="47"/>
  <c r="F50" i="47"/>
  <c r="D47" i="47" l="1"/>
  <c r="B18" i="47"/>
  <c r="F45" i="47"/>
  <c r="D45" i="47"/>
  <c r="D50" i="47" s="1"/>
  <c r="F46" i="47"/>
  <c r="F48" i="47"/>
  <c r="D48" i="47"/>
  <c r="F52" i="47"/>
  <c r="H47" i="47"/>
  <c r="H48" i="47"/>
  <c r="B45" i="47"/>
  <c r="H51" i="47"/>
  <c r="H50" i="47"/>
  <c r="F47" i="47"/>
  <c r="A25" i="46"/>
  <c r="A26" i="46" s="1"/>
  <c r="A27" i="46" s="1"/>
  <c r="A28" i="46" s="1"/>
  <c r="A29" i="46" s="1"/>
  <c r="A30" i="46" s="1"/>
  <c r="A31" i="46" s="1"/>
  <c r="A32" i="46" s="1"/>
  <c r="A32" i="26"/>
  <c r="M9" i="23"/>
  <c r="H9" i="23"/>
  <c r="N9" i="23"/>
  <c r="P18" i="46"/>
  <c r="H32" i="23"/>
  <c r="A25" i="47"/>
  <c r="K19" i="26"/>
  <c r="H52" i="47"/>
  <c r="D17" i="42"/>
  <c r="F33" i="23"/>
  <c r="O12" i="47"/>
  <c r="H49" i="47"/>
  <c r="B48" i="47"/>
  <c r="D22" i="47" l="1"/>
  <c r="D21" i="47"/>
  <c r="D23" i="47"/>
  <c r="D33" i="47" s="1"/>
  <c r="D24" i="47"/>
  <c r="H54" i="47"/>
  <c r="D30" i="26"/>
  <c r="J9" i="23"/>
  <c r="D33" i="46"/>
  <c r="P33" i="46" s="1"/>
  <c r="D29" i="26"/>
  <c r="I9" i="23"/>
  <c r="J32" i="23"/>
  <c r="N17" i="26"/>
  <c r="N18" i="26"/>
  <c r="K32" i="23"/>
  <c r="D31" i="26"/>
  <c r="K9" i="23"/>
  <c r="N32" i="23"/>
  <c r="D32" i="26"/>
  <c r="L9" i="23"/>
  <c r="O14" i="47"/>
  <c r="L18" i="47" s="1"/>
  <c r="E17" i="42"/>
  <c r="G33" i="23"/>
  <c r="A26" i="47"/>
  <c r="L32" i="23"/>
  <c r="N19" i="26"/>
  <c r="M32" i="23"/>
  <c r="I32" i="23"/>
  <c r="N16" i="26"/>
  <c r="N24" i="47" l="1"/>
  <c r="N23" i="47"/>
  <c r="N22" i="47"/>
  <c r="N21" i="47"/>
  <c r="H33" i="23"/>
  <c r="P18" i="47"/>
  <c r="A27" i="47"/>
  <c r="A28" i="47" s="1"/>
  <c r="A29" i="47" s="1"/>
  <c r="A30" i="47" s="1"/>
  <c r="A31" i="47" s="1"/>
  <c r="A32" i="47" s="1"/>
  <c r="I33" i="23" l="1"/>
  <c r="N22" i="26"/>
  <c r="N33" i="47"/>
  <c r="P33" i="47" s="1"/>
  <c r="N33" i="23"/>
  <c r="N23" i="26"/>
  <c r="J33" i="23"/>
  <c r="K33" i="23"/>
  <c r="N24" i="26"/>
  <c r="L33" i="23"/>
  <c r="N25" i="26"/>
  <c r="M33" i="23"/>
  <c r="E21" i="23"/>
  <c r="B21" i="23"/>
  <c r="C10" i="42"/>
  <c r="B14" i="27"/>
  <c r="F17" i="26"/>
  <c r="G17" i="26"/>
  <c r="F18" i="26"/>
  <c r="G18" i="26"/>
  <c r="F19" i="26"/>
  <c r="G19" i="26"/>
  <c r="F20" i="26"/>
  <c r="G20" i="26"/>
  <c r="F21" i="26"/>
  <c r="G21" i="26"/>
  <c r="F22" i="26"/>
  <c r="G22" i="26"/>
  <c r="F23" i="26"/>
  <c r="G23" i="26"/>
  <c r="G16" i="26"/>
  <c r="F16" i="26"/>
  <c r="G13" i="26"/>
  <c r="H13" i="26"/>
  <c r="G7" i="26"/>
  <c r="H7" i="26"/>
  <c r="G8" i="26"/>
  <c r="H8" i="26"/>
  <c r="G9" i="26"/>
  <c r="H9" i="26"/>
  <c r="G10" i="26"/>
  <c r="H10" i="26"/>
  <c r="G11" i="26"/>
  <c r="H11" i="26"/>
  <c r="G12" i="26"/>
  <c r="H12" i="26"/>
  <c r="G6" i="26"/>
  <c r="H6" i="26"/>
  <c r="F6" i="26"/>
  <c r="A22" i="41" l="1"/>
  <c r="A22" i="30"/>
  <c r="A23" i="30" l="1"/>
  <c r="F37" i="26"/>
  <c r="A25" i="41"/>
  <c r="A26" i="41" s="1"/>
  <c r="A27" i="41" s="1"/>
  <c r="A28" i="41" s="1"/>
  <c r="M6" i="44"/>
  <c r="C22" i="23" s="1"/>
  <c r="I33" i="44"/>
  <c r="M28" i="44"/>
  <c r="H23" i="26" s="1"/>
  <c r="M27" i="44"/>
  <c r="H22" i="26" s="1"/>
  <c r="H21" i="26"/>
  <c r="M25" i="44"/>
  <c r="H20" i="26" s="1"/>
  <c r="M24" i="44"/>
  <c r="H19" i="26" s="1"/>
  <c r="M23" i="44"/>
  <c r="H18" i="26" s="1"/>
  <c r="M22" i="44"/>
  <c r="H17" i="26" s="1"/>
  <c r="A22" i="44"/>
  <c r="M21" i="44"/>
  <c r="H16" i="26" s="1"/>
  <c r="O8" i="44"/>
  <c r="E22" i="23" s="1"/>
  <c r="E6" i="44"/>
  <c r="M5" i="44"/>
  <c r="A24" i="30" l="1"/>
  <c r="F38" i="26"/>
  <c r="O6" i="44"/>
  <c r="D22" i="23" s="1"/>
  <c r="B15" i="27"/>
  <c r="B22" i="23"/>
  <c r="C11" i="42"/>
  <c r="A23" i="44"/>
  <c r="F7" i="26"/>
  <c r="E10" i="44"/>
  <c r="E12" i="44" s="1"/>
  <c r="G21" i="23" s="1"/>
  <c r="D21" i="23"/>
  <c r="A25" i="30" l="1"/>
  <c r="F39" i="26"/>
  <c r="A24" i="44"/>
  <c r="F8" i="26"/>
  <c r="O10" i="44"/>
  <c r="D10" i="42"/>
  <c r="F21" i="23"/>
  <c r="E14" i="44"/>
  <c r="D48" i="44" s="1"/>
  <c r="E10" i="42"/>
  <c r="F49" i="44" l="1"/>
  <c r="H45" i="44"/>
  <c r="B18" i="44"/>
  <c r="D22" i="44" s="1"/>
  <c r="A26" i="30"/>
  <c r="F40" i="26"/>
  <c r="F45" i="44"/>
  <c r="D11" i="42"/>
  <c r="F22" i="23"/>
  <c r="O12" i="44"/>
  <c r="O14" i="44" s="1"/>
  <c r="H50" i="44"/>
  <c r="H21" i="23"/>
  <c r="H48" i="44"/>
  <c r="D46" i="44"/>
  <c r="H49" i="44"/>
  <c r="B46" i="44"/>
  <c r="D47" i="44"/>
  <c r="D45" i="44"/>
  <c r="H47" i="44"/>
  <c r="F46" i="44"/>
  <c r="H51" i="44"/>
  <c r="F48" i="44"/>
  <c r="B45" i="44"/>
  <c r="B48" i="44" s="1"/>
  <c r="H52" i="44"/>
  <c r="F50" i="44"/>
  <c r="F47" i="44"/>
  <c r="A25" i="44"/>
  <c r="F9" i="26"/>
  <c r="H46" i="44"/>
  <c r="H54" i="44" l="1"/>
  <c r="D28" i="44"/>
  <c r="I13" i="26" s="1"/>
  <c r="D21" i="44"/>
  <c r="I21" i="23" s="1"/>
  <c r="D23" i="44"/>
  <c r="D27" i="44"/>
  <c r="I12" i="26" s="1"/>
  <c r="D50" i="44"/>
  <c r="D26" i="44"/>
  <c r="D24" i="44"/>
  <c r="D25" i="44"/>
  <c r="A27" i="30"/>
  <c r="A28" i="30" s="1"/>
  <c r="A29" i="30" s="1"/>
  <c r="A30" i="30" s="1"/>
  <c r="A31" i="30" s="1"/>
  <c r="A32" i="30" s="1"/>
  <c r="F41" i="26"/>
  <c r="F52" i="44"/>
  <c r="O21" i="23"/>
  <c r="I7" i="26"/>
  <c r="J21" i="23"/>
  <c r="I9" i="26"/>
  <c r="L21" i="23"/>
  <c r="A26" i="44"/>
  <c r="F10" i="26"/>
  <c r="L18" i="44"/>
  <c r="H22" i="23"/>
  <c r="G22" i="23"/>
  <c r="E11" i="42"/>
  <c r="I10" i="26"/>
  <c r="M21" i="23"/>
  <c r="I11" i="26"/>
  <c r="N21" i="23"/>
  <c r="I8" i="26"/>
  <c r="K21" i="23"/>
  <c r="P21" i="23" l="1"/>
  <c r="I6" i="26"/>
  <c r="D33" i="44"/>
  <c r="N25" i="44"/>
  <c r="N21" i="44"/>
  <c r="N27" i="44"/>
  <c r="N26" i="44"/>
  <c r="N22" i="44"/>
  <c r="N28" i="44"/>
  <c r="N24" i="44"/>
  <c r="N23" i="44"/>
  <c r="P18" i="44"/>
  <c r="A27" i="44"/>
  <c r="F11" i="26"/>
  <c r="A24" i="6"/>
  <c r="A25" i="6" s="1"/>
  <c r="A26" i="6" s="1"/>
  <c r="A27" i="6" s="1"/>
  <c r="A28" i="6" s="1"/>
  <c r="A29" i="6" s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28" i="44" l="1"/>
  <c r="F12" i="26"/>
  <c r="I18" i="26"/>
  <c r="K22" i="23"/>
  <c r="I21" i="26"/>
  <c r="N22" i="23"/>
  <c r="I19" i="26"/>
  <c r="L22" i="23"/>
  <c r="I22" i="26"/>
  <c r="O22" i="23"/>
  <c r="I23" i="26"/>
  <c r="P22" i="23"/>
  <c r="I16" i="26"/>
  <c r="I22" i="23"/>
  <c r="N33" i="44"/>
  <c r="I17" i="26"/>
  <c r="J22" i="23"/>
  <c r="I20" i="26"/>
  <c r="M22" i="23"/>
  <c r="A29" i="44" l="1"/>
  <c r="A30" i="44" s="1"/>
  <c r="A31" i="44" s="1"/>
  <c r="A32" i="44" s="1"/>
  <c r="F13" i="26"/>
  <c r="A7" i="26"/>
  <c r="B7" i="26"/>
  <c r="C7" i="26"/>
  <c r="C6" i="26"/>
  <c r="A6" i="26"/>
  <c r="K13" i="26" l="1"/>
  <c r="L13" i="26"/>
  <c r="M13" i="26"/>
  <c r="A42" i="26" l="1"/>
  <c r="B42" i="26"/>
  <c r="C42" i="26"/>
  <c r="A43" i="26"/>
  <c r="B43" i="26"/>
  <c r="C43" i="26"/>
  <c r="F36" i="26"/>
  <c r="F32" i="26"/>
  <c r="G32" i="26"/>
  <c r="H32" i="26"/>
  <c r="F33" i="26"/>
  <c r="G33" i="26"/>
  <c r="H33" i="26"/>
  <c r="A25" i="26" l="1"/>
  <c r="B25" i="26"/>
  <c r="C25" i="26"/>
  <c r="A26" i="26"/>
  <c r="B26" i="26"/>
  <c r="C26" i="26"/>
  <c r="Q12" i="41" l="1"/>
  <c r="C6" i="42" l="1"/>
  <c r="C15" i="42"/>
  <c r="C14" i="42"/>
  <c r="C13" i="42"/>
  <c r="C12" i="42"/>
  <c r="C9" i="42"/>
  <c r="C8" i="42"/>
  <c r="C7" i="42"/>
  <c r="C5" i="42"/>
  <c r="C3" i="42"/>
  <c r="E30" i="23"/>
  <c r="C30" i="23"/>
  <c r="B30" i="23"/>
  <c r="E28" i="23"/>
  <c r="C28" i="23"/>
  <c r="B28" i="23"/>
  <c r="E26" i="23"/>
  <c r="C26" i="23"/>
  <c r="B26" i="23"/>
  <c r="A14" i="26"/>
  <c r="B14" i="26"/>
  <c r="C14" i="26"/>
  <c r="A15" i="26"/>
  <c r="B15" i="26"/>
  <c r="C15" i="26"/>
  <c r="B18" i="27"/>
  <c r="B17" i="27"/>
  <c r="L12" i="26"/>
  <c r="M12" i="26"/>
  <c r="K12" i="26"/>
  <c r="K29" i="26"/>
  <c r="L29" i="26"/>
  <c r="M29" i="26"/>
  <c r="M28" i="26"/>
  <c r="K28" i="26"/>
  <c r="K7" i="26"/>
  <c r="L7" i="26"/>
  <c r="M7" i="26"/>
  <c r="K8" i="26"/>
  <c r="L8" i="26"/>
  <c r="M8" i="26"/>
  <c r="K9" i="26"/>
  <c r="L9" i="26"/>
  <c r="M9" i="26"/>
  <c r="L6" i="26"/>
  <c r="M6" i="26"/>
  <c r="K6" i="26"/>
  <c r="F27" i="26"/>
  <c r="G27" i="26"/>
  <c r="H27" i="26"/>
  <c r="F28" i="26"/>
  <c r="G28" i="26"/>
  <c r="H28" i="26"/>
  <c r="F29" i="26"/>
  <c r="G29" i="26"/>
  <c r="H29" i="26"/>
  <c r="F30" i="26"/>
  <c r="G30" i="26"/>
  <c r="H30" i="26"/>
  <c r="F31" i="26"/>
  <c r="G31" i="26"/>
  <c r="H31" i="26"/>
  <c r="G26" i="26"/>
  <c r="H26" i="26"/>
  <c r="F26" i="26"/>
  <c r="E6" i="41" l="1"/>
  <c r="E6" i="39"/>
  <c r="E6" i="38"/>
  <c r="E10" i="41" l="1"/>
  <c r="E12" i="41" s="1"/>
  <c r="D28" i="23"/>
  <c r="E10" i="38"/>
  <c r="E12" i="38" s="1"/>
  <c r="E14" i="38" s="1"/>
  <c r="B18" i="38" s="1"/>
  <c r="D30" i="23"/>
  <c r="E10" i="39"/>
  <c r="E12" i="39" s="1"/>
  <c r="D26" i="23"/>
  <c r="D23" i="38" l="1"/>
  <c r="D21" i="38"/>
  <c r="D24" i="38"/>
  <c r="D22" i="38"/>
  <c r="D15" i="42"/>
  <c r="F30" i="23"/>
  <c r="E14" i="39"/>
  <c r="B18" i="39" s="1"/>
  <c r="G26" i="23"/>
  <c r="E13" i="42"/>
  <c r="E14" i="42"/>
  <c r="G28" i="23"/>
  <c r="E14" i="41"/>
  <c r="E15" i="42"/>
  <c r="G30" i="23"/>
  <c r="F26" i="23"/>
  <c r="D13" i="42"/>
  <c r="F28" i="23"/>
  <c r="D14" i="42"/>
  <c r="D33" i="38" l="1"/>
  <c r="M30" i="23"/>
  <c r="N30" i="23"/>
  <c r="B18" i="41"/>
  <c r="H30" i="23"/>
  <c r="P18" i="38"/>
  <c r="D22" i="41" l="1"/>
  <c r="D21" i="41"/>
  <c r="P18" i="41"/>
  <c r="L28" i="23"/>
  <c r="J28" i="23"/>
  <c r="H28" i="23"/>
  <c r="H26" i="23"/>
  <c r="P18" i="39"/>
  <c r="K30" i="23"/>
  <c r="N8" i="26"/>
  <c r="N33" i="38"/>
  <c r="J30" i="23"/>
  <c r="N7" i="26"/>
  <c r="I33" i="38"/>
  <c r="L30" i="23"/>
  <c r="N9" i="26"/>
  <c r="I30" i="23"/>
  <c r="N6" i="26"/>
  <c r="I33" i="41"/>
  <c r="N33" i="41"/>
  <c r="D33" i="41" l="1"/>
  <c r="K28" i="23"/>
  <c r="I28" i="23"/>
  <c r="I26" i="23"/>
  <c r="N28" i="26"/>
  <c r="D33" i="39"/>
  <c r="I33" i="39"/>
  <c r="N33" i="39"/>
  <c r="J26" i="23"/>
  <c r="N29" i="26"/>
  <c r="L26" i="23"/>
  <c r="P33" i="38"/>
  <c r="K26" i="23"/>
  <c r="P33" i="41" l="1"/>
  <c r="R26" i="23"/>
  <c r="P33" i="39"/>
  <c r="A21" i="26"/>
  <c r="B21" i="26"/>
  <c r="C21" i="26"/>
  <c r="A22" i="26"/>
  <c r="B22" i="26"/>
  <c r="C22" i="26"/>
  <c r="A23" i="26"/>
  <c r="B23" i="26"/>
  <c r="C23" i="26"/>
  <c r="B24" i="26"/>
  <c r="C24" i="26"/>
  <c r="A40" i="26"/>
  <c r="B40" i="26"/>
  <c r="C40" i="26"/>
  <c r="B41" i="26"/>
  <c r="C41" i="26"/>
  <c r="E19" i="23" l="1"/>
  <c r="E17" i="23"/>
  <c r="E15" i="23"/>
  <c r="E13" i="23"/>
  <c r="E11" i="23"/>
  <c r="C17" i="23"/>
  <c r="C15" i="23"/>
  <c r="R32" i="23" l="1"/>
  <c r="R33" i="23"/>
  <c r="B16" i="27" l="1"/>
  <c r="A11" i="26" l="1"/>
  <c r="B11" i="26"/>
  <c r="C11" i="26"/>
  <c r="A12" i="26"/>
  <c r="B12" i="26"/>
  <c r="C12" i="26"/>
  <c r="A13" i="26"/>
  <c r="B13" i="26"/>
  <c r="C13" i="26"/>
  <c r="B7" i="23" l="1"/>
  <c r="B52" i="30"/>
  <c r="B51" i="30"/>
  <c r="B50" i="30"/>
  <c r="B49" i="30"/>
  <c r="C24" i="23" l="1"/>
  <c r="B24" i="23"/>
  <c r="B37" i="26" l="1"/>
  <c r="C37" i="26"/>
  <c r="B38" i="26"/>
  <c r="C38" i="26"/>
  <c r="B39" i="26"/>
  <c r="C39" i="26"/>
  <c r="B36" i="26"/>
  <c r="C36" i="26"/>
  <c r="A36" i="26"/>
  <c r="Q26" i="23" l="1"/>
  <c r="Q22" i="23"/>
  <c r="C13" i="23"/>
  <c r="C11" i="23"/>
  <c r="B11" i="23"/>
  <c r="Q11" i="23" s="1"/>
  <c r="D16" i="27"/>
  <c r="B10" i="27"/>
  <c r="D10" i="27" s="1"/>
  <c r="D15" i="27"/>
  <c r="E6" i="31"/>
  <c r="C7" i="30"/>
  <c r="E6" i="30"/>
  <c r="E10" i="30" s="1"/>
  <c r="D5" i="42" s="1"/>
  <c r="Q30" i="23"/>
  <c r="D18" i="27"/>
  <c r="D20" i="27"/>
  <c r="D19" i="27"/>
  <c r="D17" i="27"/>
  <c r="D14" i="27"/>
  <c r="B12" i="27"/>
  <c r="D12" i="27" s="1"/>
  <c r="D9" i="27"/>
  <c r="B13" i="27"/>
  <c r="D13" i="27" s="1"/>
  <c r="B11" i="27"/>
  <c r="D11" i="27" s="1"/>
  <c r="B8" i="27"/>
  <c r="D8" i="27" s="1"/>
  <c r="Q9" i="23"/>
  <c r="E7" i="23"/>
  <c r="C7" i="23"/>
  <c r="B13" i="23"/>
  <c r="B15" i="23"/>
  <c r="Q15" i="23" s="1"/>
  <c r="B17" i="23"/>
  <c r="Q17" i="23" s="1"/>
  <c r="B19" i="23"/>
  <c r="Q19" i="23" s="1"/>
  <c r="Q21" i="23"/>
  <c r="Q24" i="23"/>
  <c r="Q28" i="23"/>
  <c r="Q32" i="23"/>
  <c r="B20" i="26"/>
  <c r="C20" i="26"/>
  <c r="B19" i="26"/>
  <c r="C19" i="26"/>
  <c r="A19" i="26"/>
  <c r="B10" i="26"/>
  <c r="C10" i="26"/>
  <c r="A10" i="26"/>
  <c r="C7" i="8"/>
  <c r="E6" i="1"/>
  <c r="D7" i="23" s="1"/>
  <c r="E6" i="8"/>
  <c r="D19" i="23" s="1"/>
  <c r="E6" i="6"/>
  <c r="D17" i="23" s="1"/>
  <c r="E6" i="5"/>
  <c r="E6" i="7"/>
  <c r="D13" i="23" s="1"/>
  <c r="Q7" i="23"/>
  <c r="E34" i="23" l="1"/>
  <c r="Q35" i="23"/>
  <c r="Q13" i="23"/>
  <c r="B34" i="23"/>
  <c r="E12" i="30"/>
  <c r="E5" i="42" s="1"/>
  <c r="F11" i="23"/>
  <c r="E10" i="5"/>
  <c r="D7" i="42" s="1"/>
  <c r="D15" i="23"/>
  <c r="E10" i="8"/>
  <c r="D9" i="42" s="1"/>
  <c r="E10" i="6"/>
  <c r="D8" i="42" s="1"/>
  <c r="A38" i="26"/>
  <c r="A37" i="26"/>
  <c r="E10" i="31"/>
  <c r="D12" i="42" s="1"/>
  <c r="D24" i="23"/>
  <c r="Q33" i="23"/>
  <c r="E10" i="7"/>
  <c r="D6" i="42" s="1"/>
  <c r="E10" i="1"/>
  <c r="D3" i="42" s="1"/>
  <c r="A20" i="26"/>
  <c r="D21" i="27"/>
  <c r="D11" i="23"/>
  <c r="Q34" i="23" l="1"/>
  <c r="D34" i="23"/>
  <c r="E12" i="6"/>
  <c r="E8" i="42" s="1"/>
  <c r="F17" i="23"/>
  <c r="E12" i="1"/>
  <c r="F7" i="23"/>
  <c r="E12" i="7"/>
  <c r="E6" i="42" s="1"/>
  <c r="F13" i="23"/>
  <c r="E12" i="31"/>
  <c r="E12" i="42" s="1"/>
  <c r="F24" i="23"/>
  <c r="E12" i="8"/>
  <c r="F19" i="23"/>
  <c r="E12" i="5"/>
  <c r="F15" i="23"/>
  <c r="A39" i="26"/>
  <c r="G11" i="23"/>
  <c r="E14" i="30"/>
  <c r="B18" i="30" s="1"/>
  <c r="D24" i="30" l="1"/>
  <c r="I39" i="26" s="1"/>
  <c r="I38" i="26"/>
  <c r="I37" i="26"/>
  <c r="I36" i="26"/>
  <c r="F34" i="23"/>
  <c r="E14" i="7"/>
  <c r="B18" i="7" s="1"/>
  <c r="G17" i="23"/>
  <c r="G13" i="23"/>
  <c r="E14" i="6"/>
  <c r="B18" i="6" s="1"/>
  <c r="E14" i="5"/>
  <c r="B18" i="5" s="1"/>
  <c r="E7" i="42"/>
  <c r="G19" i="23"/>
  <c r="E9" i="42"/>
  <c r="G7" i="23"/>
  <c r="E3" i="42"/>
  <c r="A41" i="26"/>
  <c r="E14" i="8"/>
  <c r="B18" i="8" s="1"/>
  <c r="G15" i="23"/>
  <c r="A24" i="26"/>
  <c r="E14" i="31"/>
  <c r="G24" i="23"/>
  <c r="E14" i="1"/>
  <c r="B18" i="1" s="1"/>
  <c r="D25" i="7" l="1"/>
  <c r="D23" i="7"/>
  <c r="D12" i="26" s="1"/>
  <c r="D21" i="7"/>
  <c r="D22" i="7"/>
  <c r="J13" i="23" s="1"/>
  <c r="M11" i="23"/>
  <c r="I40" i="26"/>
  <c r="N11" i="23"/>
  <c r="I41" i="26"/>
  <c r="D27" i="5"/>
  <c r="D23" i="5"/>
  <c r="D26" i="5"/>
  <c r="D22" i="5"/>
  <c r="D21" i="5"/>
  <c r="D28" i="5"/>
  <c r="D25" i="5"/>
  <c r="D24" i="5"/>
  <c r="D21" i="1"/>
  <c r="D22" i="1"/>
  <c r="D7" i="26" s="1"/>
  <c r="D25" i="6"/>
  <c r="D28" i="6"/>
  <c r="D24" i="6"/>
  <c r="D27" i="6"/>
  <c r="D26" i="6"/>
  <c r="D23" i="6"/>
  <c r="D24" i="7"/>
  <c r="L13" i="23" s="1"/>
  <c r="D33" i="30"/>
  <c r="D27" i="8"/>
  <c r="D26" i="8"/>
  <c r="D25" i="8"/>
  <c r="D24" i="8"/>
  <c r="D23" i="8"/>
  <c r="D22" i="8"/>
  <c r="D21" i="8"/>
  <c r="D28" i="8"/>
  <c r="G34" i="23"/>
  <c r="J17" i="23"/>
  <c r="B18" i="31"/>
  <c r="E18" i="42"/>
  <c r="H11" i="23"/>
  <c r="P18" i="30"/>
  <c r="H13" i="23"/>
  <c r="P18" i="7"/>
  <c r="H17" i="23"/>
  <c r="P18" i="6"/>
  <c r="K13" i="23" l="1"/>
  <c r="E21" i="42"/>
  <c r="E20" i="42"/>
  <c r="D33" i="1"/>
  <c r="D6" i="26"/>
  <c r="P15" i="23"/>
  <c r="D43" i="26"/>
  <c r="P19" i="23"/>
  <c r="I33" i="26"/>
  <c r="O19" i="23"/>
  <c r="I32" i="26"/>
  <c r="O17" i="23"/>
  <c r="D25" i="26"/>
  <c r="O15" i="23"/>
  <c r="D42" i="26"/>
  <c r="P17" i="23"/>
  <c r="D26" i="26"/>
  <c r="N13" i="26"/>
  <c r="D11" i="26"/>
  <c r="D13" i="26"/>
  <c r="H7" i="23"/>
  <c r="P18" i="1"/>
  <c r="H15" i="23"/>
  <c r="P18" i="5"/>
  <c r="D22" i="26"/>
  <c r="L17" i="23"/>
  <c r="D14" i="26"/>
  <c r="M13" i="23"/>
  <c r="H19" i="23"/>
  <c r="P18" i="8"/>
  <c r="N33" i="30"/>
  <c r="I33" i="30"/>
  <c r="N33" i="6"/>
  <c r="L11" i="23"/>
  <c r="D33" i="7"/>
  <c r="I13" i="23"/>
  <c r="D33" i="6"/>
  <c r="I17" i="23"/>
  <c r="D23" i="26"/>
  <c r="M17" i="23"/>
  <c r="I33" i="7"/>
  <c r="I11" i="23"/>
  <c r="D21" i="26"/>
  <c r="K17" i="23"/>
  <c r="K11" i="23"/>
  <c r="D10" i="26"/>
  <c r="D24" i="26"/>
  <c r="N17" i="23"/>
  <c r="D15" i="26"/>
  <c r="N13" i="23"/>
  <c r="I33" i="6"/>
  <c r="J11" i="23"/>
  <c r="H24" i="23"/>
  <c r="P18" i="31"/>
  <c r="N33" i="7"/>
  <c r="D19" i="26"/>
  <c r="D20" i="26"/>
  <c r="R28" i="23"/>
  <c r="E23" i="42" l="1"/>
  <c r="N24" i="23"/>
  <c r="M24" i="23"/>
  <c r="H34" i="23"/>
  <c r="R13" i="23"/>
  <c r="R11" i="23"/>
  <c r="L24" i="23"/>
  <c r="I33" i="1"/>
  <c r="N33" i="5"/>
  <c r="P33" i="7"/>
  <c r="N33" i="1"/>
  <c r="I28" i="26"/>
  <c r="K19" i="23"/>
  <c r="I27" i="26"/>
  <c r="J19" i="23"/>
  <c r="D38" i="26"/>
  <c r="K15" i="23"/>
  <c r="D37" i="26"/>
  <c r="J15" i="23"/>
  <c r="I33" i="8"/>
  <c r="D40" i="26"/>
  <c r="M15" i="23"/>
  <c r="N12" i="26"/>
  <c r="D33" i="31"/>
  <c r="I24" i="23"/>
  <c r="I33" i="5"/>
  <c r="N33" i="8"/>
  <c r="R17" i="23"/>
  <c r="I33" i="31"/>
  <c r="I29" i="26"/>
  <c r="L19" i="23"/>
  <c r="I31" i="26"/>
  <c r="N19" i="23"/>
  <c r="D39" i="26"/>
  <c r="L15" i="23"/>
  <c r="D41" i="26"/>
  <c r="N15" i="23"/>
  <c r="I7" i="23"/>
  <c r="K24" i="23"/>
  <c r="I30" i="26"/>
  <c r="M19" i="23"/>
  <c r="J24" i="23"/>
  <c r="P33" i="30"/>
  <c r="P35" i="30" s="1"/>
  <c r="P33" i="6"/>
  <c r="N33" i="31"/>
  <c r="I26" i="26"/>
  <c r="D33" i="8"/>
  <c r="I19" i="23"/>
  <c r="D33" i="5"/>
  <c r="D36" i="26"/>
  <c r="I15" i="23"/>
  <c r="J7" i="23"/>
  <c r="R30" i="23"/>
  <c r="R24" i="23" l="1"/>
  <c r="P33" i="5"/>
  <c r="R7" i="23"/>
  <c r="R21" i="23"/>
  <c r="P33" i="1"/>
  <c r="R22" i="23"/>
  <c r="R19" i="23"/>
  <c r="R9" i="23"/>
  <c r="R15" i="23"/>
  <c r="P33" i="8"/>
  <c r="P33" i="31"/>
  <c r="R34" i="23" l="1"/>
</calcChain>
</file>

<file path=xl/sharedStrings.xml><?xml version="1.0" encoding="utf-8"?>
<sst xmlns="http://schemas.openxmlformats.org/spreadsheetml/2006/main" count="681" uniqueCount="182">
  <si>
    <t>EVENT:</t>
  </si>
  <si>
    <t># of Contestants/Teams:</t>
  </si>
  <si>
    <t>Entry Fee</t>
  </si>
  <si>
    <t>=</t>
  </si>
  <si>
    <t>Purse:</t>
  </si>
  <si>
    <t>Total</t>
  </si>
  <si>
    <t>Less Sanction Fee:</t>
  </si>
  <si>
    <t>Total Payout:</t>
  </si>
  <si>
    <t>Short Go (20%)</t>
  </si>
  <si>
    <t>Average (40%)</t>
  </si>
  <si>
    <t>Place</t>
  </si>
  <si>
    <t>Contestant</t>
  </si>
  <si>
    <t>Time</t>
  </si>
  <si>
    <t>Money Won</t>
  </si>
  <si>
    <t>Initials</t>
  </si>
  <si>
    <t>PER GO-ROUND (after Total Prize Money is divided into go-rounds):</t>
  </si>
  <si>
    <t>Bareback</t>
  </si>
  <si>
    <t>Saddle Bronc</t>
  </si>
  <si>
    <t>Bull Riding</t>
  </si>
  <si>
    <t>Jr. Barrel Racing</t>
  </si>
  <si>
    <t>Sr. Breakaway</t>
  </si>
  <si>
    <t>Steer Wrestling</t>
  </si>
  <si>
    <t>Jr. Breakaway</t>
  </si>
  <si>
    <t>Team Roping Header</t>
  </si>
  <si>
    <t>Sr. Team Roping Heeler</t>
  </si>
  <si>
    <t>.</t>
  </si>
  <si>
    <t>Event</t>
  </si>
  <si>
    <t># of Entries</t>
  </si>
  <si>
    <t>Added Money</t>
  </si>
  <si>
    <t>Pay Out Pot</t>
  </si>
  <si>
    <t>1st</t>
  </si>
  <si>
    <t>2nd</t>
  </si>
  <si>
    <t>3rd</t>
  </si>
  <si>
    <t>4th</t>
  </si>
  <si>
    <t>5th</t>
  </si>
  <si>
    <t>6th</t>
  </si>
  <si>
    <t>Tie Down Roping</t>
  </si>
  <si>
    <t>Ladies Breakaway</t>
  </si>
  <si>
    <t>Ladies Barrels</t>
  </si>
  <si>
    <t>Ladies Barrel Racing</t>
  </si>
  <si>
    <t>7th</t>
  </si>
  <si>
    <t>8th</t>
  </si>
  <si>
    <t>Total:</t>
  </si>
  <si>
    <t xml:space="preserve">                                     Six Places:   Timed/Riding Events: $2000+ pays six places, 29%, 24%, 19%, 14%, 9%, 5%</t>
  </si>
  <si>
    <t>Score</t>
  </si>
  <si>
    <t>Stock Fee</t>
  </si>
  <si>
    <t>Amount</t>
  </si>
  <si>
    <t>Stock Fees</t>
  </si>
  <si>
    <t>Contestants</t>
  </si>
  <si>
    <t>Stock</t>
  </si>
  <si>
    <t>BB</t>
  </si>
  <si>
    <t>SW</t>
  </si>
  <si>
    <t>Ladies BAW</t>
  </si>
  <si>
    <t>SB</t>
  </si>
  <si>
    <t>Tie Down</t>
  </si>
  <si>
    <t>TR HDR</t>
  </si>
  <si>
    <t>TR HLR</t>
  </si>
  <si>
    <t>Bulls</t>
  </si>
  <si>
    <t>Jr Bulls</t>
  </si>
  <si>
    <t>Jr BAW</t>
  </si>
  <si>
    <t>STR Hdr</t>
  </si>
  <si>
    <t>Sr. BAW</t>
  </si>
  <si>
    <t>Sanction Fee</t>
  </si>
  <si>
    <t>Total Payout</t>
  </si>
  <si>
    <t>STR Hlr</t>
  </si>
  <si>
    <t>Rodeo:</t>
  </si>
  <si>
    <r>
      <t>Five or less contestants</t>
    </r>
    <r>
      <rPr>
        <sz val="10"/>
        <color indexed="8"/>
        <rFont val="Cambria"/>
        <family val="1"/>
        <scheme val="major"/>
      </rPr>
      <t>: two places are paid, 1st 60%, 2nd 40%</t>
    </r>
  </si>
  <si>
    <r>
      <t xml:space="preserve">        </t>
    </r>
    <r>
      <rPr>
        <b/>
        <sz val="10"/>
        <color indexed="8"/>
        <rFont val="Cambria"/>
        <family val="1"/>
        <scheme val="major"/>
      </rPr>
      <t>Tour Rodeos Only</t>
    </r>
    <r>
      <rPr>
        <sz val="10"/>
        <color indexed="8"/>
        <rFont val="Cambria"/>
        <family val="1"/>
        <scheme val="major"/>
      </rPr>
      <t>:  Eight Places:  Timed/Riding Events: $5000+ pays eight places, 23%, 20%, 17%, 14%, 11%, 8%, 5%, 2%</t>
    </r>
  </si>
  <si>
    <r>
      <t>Tour &amp;</t>
    </r>
    <r>
      <rPr>
        <sz val="10"/>
        <color indexed="8"/>
        <rFont val="Cambria"/>
        <family val="1"/>
        <scheme val="major"/>
      </rPr>
      <t xml:space="preserve"> </t>
    </r>
    <r>
      <rPr>
        <b/>
        <sz val="10"/>
        <color indexed="8"/>
        <rFont val="Cambria"/>
        <family val="1"/>
        <scheme val="major"/>
      </rPr>
      <t>Region Rodeos</t>
    </r>
    <r>
      <rPr>
        <sz val="10"/>
        <color indexed="8"/>
        <rFont val="Cambria"/>
        <family val="1"/>
        <scheme val="major"/>
      </rPr>
      <t>:  Four places:  Timed/Riding Events: $0-$1999 pays four places,  40%, 30%, 20%, 10%</t>
    </r>
  </si>
  <si>
    <t>LBR</t>
  </si>
  <si>
    <t>JBAR</t>
  </si>
  <si>
    <t>Entries</t>
  </si>
  <si>
    <t>Team Roping Heeler</t>
  </si>
  <si>
    <t>Stock Contractor</t>
  </si>
  <si>
    <t>$0-$1999</t>
  </si>
  <si>
    <t>$2000-$4999</t>
  </si>
  <si>
    <t>$5000+</t>
  </si>
  <si>
    <t>Entry Breakdown &amp; Payoff</t>
  </si>
  <si>
    <t>Total Sanction Fees</t>
  </si>
  <si>
    <t>Long Go (40%)</t>
  </si>
  <si>
    <t>Jr. Bull riding</t>
  </si>
  <si>
    <t>Total due to INFR:</t>
  </si>
  <si>
    <t>INFR Tour Rodeo</t>
  </si>
  <si>
    <t>Payout Pot</t>
  </si>
  <si>
    <t>Barback</t>
  </si>
  <si>
    <t xml:space="preserve">Steer Wrestling </t>
  </si>
  <si>
    <t xml:space="preserve">Saddle Bronc </t>
  </si>
  <si>
    <t xml:space="preserve">Tie Down Roping </t>
  </si>
  <si>
    <t>Sr. Team Roping Header</t>
  </si>
  <si>
    <t>OTR Header</t>
  </si>
  <si>
    <t>OTR Heeler</t>
  </si>
  <si>
    <t>Jr Breakaway</t>
  </si>
  <si>
    <t>Jr Barrel Racing</t>
  </si>
  <si>
    <t>Jr Bull Riding</t>
  </si>
  <si>
    <t>STR Header</t>
  </si>
  <si>
    <t>STR Heeler</t>
  </si>
  <si>
    <t xml:space="preserve">Jr. Barrel Racing </t>
  </si>
  <si>
    <t>Total due to Committee:</t>
  </si>
  <si>
    <t>Date:</t>
  </si>
  <si>
    <t>Long Go (100%)</t>
  </si>
  <si>
    <r>
      <rPr>
        <b/>
        <sz val="9"/>
        <color indexed="8"/>
        <rFont val="Arial Narrow"/>
        <family val="2"/>
      </rPr>
      <t>Five or less contestants:</t>
    </r>
    <r>
      <rPr>
        <sz val="9"/>
        <color indexed="8"/>
        <rFont val="Arial Narrow"/>
        <family val="2"/>
      </rPr>
      <t xml:space="preserve"> two places are paid, 1st 60%, 2nd 40%</t>
    </r>
  </si>
  <si>
    <r>
      <rPr>
        <b/>
        <sz val="9"/>
        <color indexed="8"/>
        <rFont val="Arial Narrow"/>
        <family val="2"/>
      </rPr>
      <t xml:space="preserve">Tour Rodeos: </t>
    </r>
    <r>
      <rPr>
        <sz val="9"/>
        <color indexed="8"/>
        <rFont val="Arial Narrow"/>
        <family val="2"/>
      </rPr>
      <t xml:space="preserve"> Four places:  Timed Events: $0-$1999 pays four places,  40%, 30%, 20%, 10%</t>
    </r>
  </si>
  <si>
    <r>
      <rPr>
        <b/>
        <sz val="9"/>
        <color indexed="8"/>
        <rFont val="Arial Narrow"/>
        <family val="2"/>
      </rPr>
      <t>Tour Rodeos:</t>
    </r>
    <r>
      <rPr>
        <sz val="9"/>
        <color indexed="8"/>
        <rFont val="Arial Narrow"/>
        <family val="2"/>
      </rPr>
      <t xml:space="preserve">  Four places:  Riding Events: $0-$2999 pays four places,  40%, 30%, 20%, 10%</t>
    </r>
  </si>
  <si>
    <r>
      <t>Tour Rodeos:</t>
    </r>
    <r>
      <rPr>
        <sz val="9"/>
        <color indexed="8"/>
        <rFont val="Arial Narrow"/>
        <family val="2"/>
      </rPr>
      <t xml:space="preserve"> Six Places: </t>
    </r>
    <r>
      <rPr>
        <sz val="9"/>
        <color indexed="8"/>
        <rFont val="Arial Narrow"/>
        <family val="2"/>
      </rPr>
      <t>Timed Events: $2000-$4999 pays six places, 29%, 24%, 19%, 14%, 9%, 5%</t>
    </r>
  </si>
  <si>
    <r>
      <rPr>
        <b/>
        <sz val="9"/>
        <color indexed="8"/>
        <rFont val="Arial Narrow"/>
        <family val="2"/>
      </rPr>
      <t>Tour Rodeos:</t>
    </r>
    <r>
      <rPr>
        <sz val="9"/>
        <color indexed="8"/>
        <rFont val="Arial Narrow"/>
        <family val="2"/>
      </rPr>
      <t xml:space="preserve"> Six Places:   Riding Events (capped at six): $3000+, 29%, 24%, 19%, 14%, 9%, 5%</t>
    </r>
  </si>
  <si>
    <r>
      <rPr>
        <b/>
        <sz val="9"/>
        <color indexed="8"/>
        <rFont val="Arial Narrow"/>
        <family val="2"/>
      </rPr>
      <t xml:space="preserve">Tour Rodeos Only: </t>
    </r>
    <r>
      <rPr>
        <sz val="9"/>
        <color indexed="8"/>
        <rFont val="Arial Narrow"/>
        <family val="2"/>
      </rPr>
      <t xml:space="preserve"> Eight Places:  Timed Events: $5000+ pays eight places, 23%, 20%, 17%, 14%, 11%, 8%, 5%, 2%</t>
    </r>
  </si>
  <si>
    <t>Senior Team Roping Header</t>
  </si>
  <si>
    <t>Senior Team Roping Heeler</t>
  </si>
  <si>
    <t>February 10 - 11, 2023</t>
  </si>
  <si>
    <t>Feb 10-11, 2023</t>
  </si>
  <si>
    <t>Brighton Field Day INFR Qualifier</t>
  </si>
  <si>
    <t>Quinton Inman - Ketchum, OK</t>
  </si>
  <si>
    <t>Blevyns Jumper - Clewistown, FL</t>
  </si>
  <si>
    <t>Hiyo Yazzie - Brimhall, NM</t>
  </si>
  <si>
    <t>Preston Louis - Browning, MT</t>
  </si>
  <si>
    <t>Garrett Elmore - Springer, OK</t>
  </si>
  <si>
    <t>Split $88.83 per Cowboy</t>
  </si>
  <si>
    <t>Cowboy Down Fund</t>
  </si>
  <si>
    <t>Faith Holyan - Brimhall, NM</t>
  </si>
  <si>
    <t>Jareth Curley - Ganado, AZ</t>
  </si>
  <si>
    <t>Taniah Nez - Ganado, AZ</t>
  </si>
  <si>
    <t>Kylie Gilbert - Farmington, NM</t>
  </si>
  <si>
    <t>Fallon Doka - Fountain Hills, AZ</t>
  </si>
  <si>
    <t>Chelsey Gibson - Thoreau, NM</t>
  </si>
  <si>
    <t>Erin Jones - Chinle, AZ</t>
  </si>
  <si>
    <t>Mollie Bassett - Vinita, OK</t>
  </si>
  <si>
    <t>James Begay Jr. - Winslow, AZ</t>
  </si>
  <si>
    <t>Casey Green - Coolidge, AZ</t>
  </si>
  <si>
    <t>Victor Begay - Seba Dalkai, AZ</t>
  </si>
  <si>
    <t>Robie Inman - Ketchum, OK</t>
  </si>
  <si>
    <t>Steven Dewolfe - Buffalo Gap, SD</t>
  </si>
  <si>
    <t>Kashton Ford - Sturgis, SD</t>
  </si>
  <si>
    <t>Alan Kole Gobert - Browning, MT</t>
  </si>
  <si>
    <t>Cole Elshere - Faith, SD</t>
  </si>
  <si>
    <t>Jay Joaquin - Sacaton, AZ</t>
  </si>
  <si>
    <t>Split $350.90 per Cowboy</t>
  </si>
  <si>
    <t>Jernie Roper - Oktaha, OK</t>
  </si>
  <si>
    <t>Colter Yazzie - Coyote Canyon, NM</t>
  </si>
  <si>
    <t>Dean Osborne - Morris, OK</t>
  </si>
  <si>
    <t>Dustin Bassett - Vinita, OK</t>
  </si>
  <si>
    <t>Dontre' Goff - Tulsa, OK</t>
  </si>
  <si>
    <t>Troy Crawler - Morley, AB</t>
  </si>
  <si>
    <t>Aaron Johnson - Morris, OK</t>
  </si>
  <si>
    <t>Justin Gopher - Okeechobee, FL</t>
  </si>
  <si>
    <t>Rontrey Burkhalter - Ardmore, OK</t>
  </si>
  <si>
    <t>Dennis Begay</t>
  </si>
  <si>
    <t>Talan Cummins</t>
  </si>
  <si>
    <t>Connor Osborn</t>
  </si>
  <si>
    <t>Reno Stobner</t>
  </si>
  <si>
    <t>Garrett Elmore</t>
  </si>
  <si>
    <t>Joe Wilson</t>
  </si>
  <si>
    <t>Aaron Tsinigine</t>
  </si>
  <si>
    <t>Hiyo Yazzie</t>
  </si>
  <si>
    <t>Brooks Dahozy</t>
  </si>
  <si>
    <t>Chase Mcguire</t>
  </si>
  <si>
    <t>Quinton Inman</t>
  </si>
  <si>
    <t>Paden Belkham</t>
  </si>
  <si>
    <t>Casey Cummins</t>
  </si>
  <si>
    <t>Victor Begay</t>
  </si>
  <si>
    <t>Leonard Williams Sr</t>
  </si>
  <si>
    <t>Leon Monroe</t>
  </si>
  <si>
    <t>Jimmy Roper</t>
  </si>
  <si>
    <t>Kenny Welch</t>
  </si>
  <si>
    <t>James Begay Jr.</t>
  </si>
  <si>
    <t>Robie Inman</t>
  </si>
  <si>
    <t>Jan Biakeddy</t>
  </si>
  <si>
    <t>Tiffany Teehee - Claremore, OK</t>
  </si>
  <si>
    <t>Kalgary Johns Motlow - Okeechobee, FL</t>
  </si>
  <si>
    <t>Sammy Jo Bird - Cut Bank, MT</t>
  </si>
  <si>
    <t>Sallye Williams - Skiatook, OK</t>
  </si>
  <si>
    <t>Baylee O'Leary - Colcord, OK</t>
  </si>
  <si>
    <t>Ashley Whatley - Sulphur, OK</t>
  </si>
  <si>
    <t>Kyra Teehee - Oktaha, OK</t>
  </si>
  <si>
    <t>Jocee Louis - Browning, MT</t>
  </si>
  <si>
    <t>All Around Cowboy - Quinton Inman</t>
  </si>
  <si>
    <t>All Around Cowgirl - Tiffany Teehee</t>
  </si>
  <si>
    <t>Kobe Whitford - Cut Bank, MT</t>
  </si>
  <si>
    <t>Norman Osceola - Okeechobee, FL</t>
  </si>
  <si>
    <t>Slick Phelps - Porcupine, SD</t>
  </si>
  <si>
    <t>Dakota Louis - Browning, MT</t>
  </si>
  <si>
    <t>Dugan Black - Lukachukai, AZ</t>
  </si>
  <si>
    <t>Split $32 per Cowboy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</si>
</sst>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409]mmmm\ d\,\ yyyy;@"/>
    <numFmt numFmtId="166" formatCode="&quot;$&quot;#,##0.00"/>
    <numFmt numFmtId="167" formatCode="&quot;$&quot;#,##0"/>
    <numFmt numFmtId="168" formatCode="0.000"/>
    <numFmt numFmtId="169" formatCode="0.0"/>
    <numFmt numFmtId="170" formatCode="_([$$-409]* #,##0_);_([$$-409]* \(#,##0\);_([$$-409]* &quot;-&quot;??_);_(@_)"/>
    <numFmt numFmtId="171" formatCode="mm/dd/yy;@"/>
  </numFmts>
  <fonts count="60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b/>
      <sz val="18"/>
      <name val="Arial Narrow"/>
      <family val="2"/>
    </font>
    <font>
      <sz val="11"/>
      <name val="Arial Narrow"/>
      <family val="2"/>
    </font>
    <font>
      <sz val="14"/>
      <color rgb="FF363636"/>
      <name val="Segoe UI Light"/>
      <family val="2"/>
    </font>
    <font>
      <sz val="10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6"/>
      <name val="Cambria"/>
      <family val="1"/>
      <scheme val="major"/>
    </font>
    <font>
      <b/>
      <i/>
      <sz val="12"/>
      <name val="Cambria"/>
      <family val="1"/>
      <scheme val="major"/>
    </font>
    <font>
      <b/>
      <sz val="20"/>
      <name val="Cambria"/>
      <family val="1"/>
      <scheme val="major"/>
    </font>
    <font>
      <sz val="14"/>
      <name val="Cambria"/>
      <family val="1"/>
      <scheme val="major"/>
    </font>
    <font>
      <b/>
      <sz val="18"/>
      <name val="Cambria"/>
      <family val="1"/>
      <scheme val="major"/>
    </font>
    <font>
      <sz val="18"/>
      <name val="Cambria"/>
      <family val="1"/>
      <scheme val="major"/>
    </font>
    <font>
      <sz val="10"/>
      <color indexed="8"/>
      <name val="Cambria"/>
      <family val="1"/>
      <scheme val="major"/>
    </font>
    <font>
      <b/>
      <sz val="10"/>
      <color indexed="8"/>
      <name val="Cambria"/>
      <family val="1"/>
      <scheme val="major"/>
    </font>
    <font>
      <sz val="11"/>
      <name val="Cambria"/>
      <family val="1"/>
      <scheme val="major"/>
    </font>
    <font>
      <sz val="16"/>
      <color indexed="8"/>
      <name val="Cambria"/>
      <family val="1"/>
      <scheme val="major"/>
    </font>
    <font>
      <b/>
      <sz val="10"/>
      <name val="Arial Narrow"/>
      <family val="2"/>
    </font>
    <font>
      <sz val="10"/>
      <name val="Arial Narrow"/>
      <family val="2"/>
    </font>
    <font>
      <sz val="8"/>
      <name val="Cambria"/>
      <family val="1"/>
      <scheme val="major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16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9"/>
      <name val="Cambria"/>
      <family val="1"/>
      <scheme val="major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Arial Narrow"/>
      <family val="2"/>
    </font>
    <font>
      <b/>
      <sz val="14"/>
      <name val="Cambria"/>
      <family val="1"/>
      <scheme val="major"/>
    </font>
    <font>
      <sz val="9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slantDashDot">
        <color indexed="64"/>
      </top>
      <bottom style="medium">
        <color indexed="64"/>
      </bottom>
      <diagonal/>
    </border>
    <border>
      <left/>
      <right style="hair">
        <color indexed="64"/>
      </right>
      <top style="slantDashDot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slantDashDot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slantDashDot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slantDashDot">
        <color indexed="64"/>
      </top>
      <bottom style="medium">
        <color indexed="64"/>
      </bottom>
      <diagonal/>
    </border>
    <border>
      <left/>
      <right style="medium">
        <color indexed="64"/>
      </right>
      <top style="slantDashDot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</cellStyleXfs>
  <cellXfs count="402">
    <xf numFmtId="0" fontId="0" fillId="0" borderId="0" xfId="0"/>
    <xf numFmtId="0" fontId="24" fillId="0" borderId="0" xfId="38" applyFont="1"/>
    <xf numFmtId="0" fontId="24" fillId="0" borderId="0" xfId="38" applyFont="1" applyAlignment="1">
      <alignment horizontal="center"/>
    </xf>
    <xf numFmtId="0" fontId="27" fillId="0" borderId="0" xfId="38" applyFont="1"/>
    <xf numFmtId="167" fontId="24" fillId="0" borderId="0" xfId="38" applyNumberFormat="1" applyFont="1" applyAlignment="1">
      <alignment horizontal="center"/>
    </xf>
    <xf numFmtId="0" fontId="27" fillId="0" borderId="0" xfId="38" applyFont="1" applyAlignment="1">
      <alignment horizontal="center"/>
    </xf>
    <xf numFmtId="167" fontId="27" fillId="0" borderId="0" xfId="38" applyNumberFormat="1" applyFont="1" applyAlignment="1">
      <alignment horizontal="center"/>
    </xf>
    <xf numFmtId="9" fontId="27" fillId="0" borderId="0" xfId="38" applyNumberFormat="1" applyFont="1" applyAlignment="1">
      <alignment horizontal="center"/>
    </xf>
    <xf numFmtId="0" fontId="27" fillId="25" borderId="0" xfId="38" applyFont="1" applyFill="1"/>
    <xf numFmtId="0" fontId="27" fillId="25" borderId="0" xfId="38" applyFont="1" applyFill="1" applyAlignment="1">
      <alignment horizontal="center"/>
    </xf>
    <xf numFmtId="0" fontId="28" fillId="0" borderId="0" xfId="38" applyFont="1" applyAlignment="1">
      <alignment horizontal="right"/>
    </xf>
    <xf numFmtId="167" fontId="27" fillId="25" borderId="0" xfId="38" applyNumberFormat="1" applyFont="1" applyFill="1" applyAlignment="1">
      <alignment horizontal="center" wrapText="1"/>
    </xf>
    <xf numFmtId="0" fontId="30" fillId="0" borderId="0" xfId="38" applyFont="1"/>
    <xf numFmtId="0" fontId="30" fillId="0" borderId="0" xfId="38" applyFont="1" applyAlignment="1">
      <alignment horizontal="center"/>
    </xf>
    <xf numFmtId="2" fontId="30" fillId="0" borderId="0" xfId="38" applyNumberFormat="1" applyFont="1" applyAlignment="1">
      <alignment horizontal="center"/>
    </xf>
    <xf numFmtId="0" fontId="23" fillId="0" borderId="0" xfId="38" applyFont="1" applyAlignment="1">
      <alignment horizontal="center"/>
    </xf>
    <xf numFmtId="0" fontId="15" fillId="0" borderId="0" xfId="38"/>
    <xf numFmtId="0" fontId="20" fillId="0" borderId="0" xfId="38" applyFont="1"/>
    <xf numFmtId="0" fontId="20" fillId="0" borderId="0" xfId="38" applyFont="1" applyAlignment="1">
      <alignment horizontal="center"/>
    </xf>
    <xf numFmtId="0" fontId="23" fillId="0" borderId="0" xfId="38" applyFont="1"/>
    <xf numFmtId="0" fontId="15" fillId="0" borderId="13" xfId="38" applyBorder="1"/>
    <xf numFmtId="0" fontId="15" fillId="0" borderId="13" xfId="38" applyBorder="1" applyAlignment="1">
      <alignment horizontal="center"/>
    </xf>
    <xf numFmtId="0" fontId="15" fillId="0" borderId="0" xfId="38" applyAlignment="1">
      <alignment horizontal="center"/>
    </xf>
    <xf numFmtId="0" fontId="21" fillId="0" borderId="0" xfId="38" applyFont="1"/>
    <xf numFmtId="0" fontId="30" fillId="0" borderId="0" xfId="38" applyFont="1" applyAlignment="1">
      <alignment horizontal="left"/>
    </xf>
    <xf numFmtId="167" fontId="30" fillId="0" borderId="0" xfId="38" applyNumberFormat="1" applyFont="1" applyAlignment="1">
      <alignment horizontal="center"/>
    </xf>
    <xf numFmtId="0" fontId="32" fillId="0" borderId="0" xfId="0" applyFont="1"/>
    <xf numFmtId="0" fontId="33" fillId="0" borderId="0" xfId="0" applyFont="1"/>
    <xf numFmtId="0" fontId="33" fillId="0" borderId="0" xfId="0" applyFont="1" applyAlignment="1">
      <alignment horizontal="center"/>
    </xf>
    <xf numFmtId="0" fontId="34" fillId="0" borderId="11" xfId="0" applyFont="1" applyBorder="1"/>
    <xf numFmtId="0" fontId="34" fillId="0" borderId="11" xfId="0" applyFont="1" applyBorder="1" applyAlignment="1">
      <alignment horizontal="center"/>
    </xf>
    <xf numFmtId="0" fontId="34" fillId="0" borderId="11" xfId="0" applyFont="1" applyBorder="1" applyAlignment="1">
      <alignment horizontal="center" wrapText="1"/>
    </xf>
    <xf numFmtId="0" fontId="37" fillId="0" borderId="13" xfId="0" applyFont="1" applyBorder="1"/>
    <xf numFmtId="0" fontId="33" fillId="0" borderId="13" xfId="0" applyFont="1" applyBorder="1"/>
    <xf numFmtId="0" fontId="33" fillId="24" borderId="10" xfId="0" applyFont="1" applyFill="1" applyBorder="1" applyAlignment="1">
      <alignment horizontal="center"/>
    </xf>
    <xf numFmtId="164" fontId="33" fillId="0" borderId="10" xfId="28" applyNumberFormat="1" applyFont="1" applyBorder="1"/>
    <xf numFmtId="0" fontId="33" fillId="0" borderId="0" xfId="0" applyFont="1" applyAlignment="1">
      <alignment horizontal="right"/>
    </xf>
    <xf numFmtId="164" fontId="33" fillId="0" borderId="0" xfId="28" applyNumberFormat="1" applyFont="1" applyBorder="1"/>
    <xf numFmtId="164" fontId="33" fillId="0" borderId="0" xfId="28" applyNumberFormat="1" applyFont="1" applyBorder="1" applyAlignment="1"/>
    <xf numFmtId="164" fontId="33" fillId="0" borderId="0" xfId="0" applyNumberFormat="1" applyFont="1"/>
    <xf numFmtId="9" fontId="33" fillId="0" borderId="0" xfId="0" applyNumberFormat="1" applyFont="1"/>
    <xf numFmtId="0" fontId="33" fillId="0" borderId="0" xfId="0" applyFont="1" applyAlignment="1">
      <alignment horizontal="left"/>
    </xf>
    <xf numFmtId="164" fontId="38" fillId="0" borderId="0" xfId="28" applyNumberFormat="1" applyFont="1"/>
    <xf numFmtId="0" fontId="34" fillId="0" borderId="15" xfId="0" applyFont="1" applyBorder="1"/>
    <xf numFmtId="0" fontId="40" fillId="0" borderId="0" xfId="0" applyFont="1"/>
    <xf numFmtId="164" fontId="32" fillId="0" borderId="0" xfId="0" applyNumberFormat="1" applyFont="1"/>
    <xf numFmtId="0" fontId="3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167" fontId="43" fillId="0" borderId="0" xfId="28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67" fontId="32" fillId="0" borderId="0" xfId="0" applyNumberFormat="1" applyFont="1"/>
    <xf numFmtId="0" fontId="33" fillId="0" borderId="15" xfId="0" applyFont="1" applyBorder="1"/>
    <xf numFmtId="0" fontId="33" fillId="0" borderId="11" xfId="0" applyFont="1" applyBorder="1"/>
    <xf numFmtId="0" fontId="33" fillId="0" borderId="15" xfId="0" applyFont="1" applyBorder="1" applyAlignment="1">
      <alignment vertical="center" wrapText="1"/>
    </xf>
    <xf numFmtId="168" fontId="33" fillId="0" borderId="15" xfId="0" applyNumberFormat="1" applyFont="1" applyBorder="1" applyAlignment="1">
      <alignment horizontal="center"/>
    </xf>
    <xf numFmtId="0" fontId="33" fillId="0" borderId="11" xfId="0" applyFont="1" applyBorder="1" applyAlignment="1">
      <alignment vertical="center" wrapText="1"/>
    </xf>
    <xf numFmtId="168" fontId="33" fillId="0" borderId="11" xfId="0" applyNumberFormat="1" applyFont="1" applyBorder="1" applyAlignment="1">
      <alignment horizontal="center"/>
    </xf>
    <xf numFmtId="167" fontId="33" fillId="0" borderId="11" xfId="28" applyNumberFormat="1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9" fillId="0" borderId="0" xfId="0" applyFont="1"/>
    <xf numFmtId="167" fontId="27" fillId="0" borderId="0" xfId="38" applyNumberFormat="1" applyFont="1"/>
    <xf numFmtId="167" fontId="26" fillId="25" borderId="0" xfId="38" applyNumberFormat="1" applyFont="1" applyFill="1" applyAlignment="1">
      <alignment horizontal="center"/>
    </xf>
    <xf numFmtId="167" fontId="28" fillId="0" borderId="0" xfId="38" applyNumberFormat="1" applyFont="1" applyAlignment="1">
      <alignment horizontal="center"/>
    </xf>
    <xf numFmtId="0" fontId="34" fillId="0" borderId="0" xfId="0" applyFont="1" applyAlignment="1">
      <alignment horizontal="center"/>
    </xf>
    <xf numFmtId="167" fontId="20" fillId="0" borderId="0" xfId="38" applyNumberFormat="1" applyFont="1" applyAlignment="1">
      <alignment horizontal="center"/>
    </xf>
    <xf numFmtId="167" fontId="23" fillId="0" borderId="0" xfId="38" applyNumberFormat="1" applyFont="1" applyAlignment="1">
      <alignment horizontal="center"/>
    </xf>
    <xf numFmtId="167" fontId="15" fillId="0" borderId="13" xfId="38" applyNumberFormat="1" applyBorder="1" applyAlignment="1">
      <alignment horizontal="center"/>
    </xf>
    <xf numFmtId="167" fontId="15" fillId="0" borderId="0" xfId="38" applyNumberFormat="1" applyAlignment="1">
      <alignment horizontal="center"/>
    </xf>
    <xf numFmtId="167" fontId="20" fillId="0" borderId="13" xfId="38" applyNumberFormat="1" applyFont="1" applyBorder="1" applyAlignment="1">
      <alignment horizontal="center"/>
    </xf>
    <xf numFmtId="167" fontId="33" fillId="0" borderId="0" xfId="0" applyNumberFormat="1" applyFont="1"/>
    <xf numFmtId="0" fontId="33" fillId="0" borderId="15" xfId="0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1" fontId="33" fillId="0" borderId="11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45" fillId="0" borderId="0" xfId="0" applyFont="1"/>
    <xf numFmtId="0" fontId="46" fillId="0" borderId="0" xfId="0" applyFont="1"/>
    <xf numFmtId="167" fontId="46" fillId="0" borderId="0" xfId="0" applyNumberFormat="1" applyFont="1" applyAlignment="1">
      <alignment horizontal="left"/>
    </xf>
    <xf numFmtId="167" fontId="46" fillId="0" borderId="0" xfId="0" applyNumberFormat="1" applyFont="1"/>
    <xf numFmtId="0" fontId="46" fillId="0" borderId="0" xfId="0" applyFont="1" applyAlignment="1">
      <alignment horizontal="right"/>
    </xf>
    <xf numFmtId="0" fontId="46" fillId="0" borderId="0" xfId="0" applyFont="1" applyAlignment="1">
      <alignment horizontal="left"/>
    </xf>
    <xf numFmtId="167" fontId="45" fillId="0" borderId="0" xfId="0" applyNumberFormat="1" applyFont="1" applyAlignment="1">
      <alignment horizontal="left"/>
    </xf>
    <xf numFmtId="167" fontId="33" fillId="0" borderId="11" xfId="28" applyNumberFormat="1" applyFont="1" applyBorder="1"/>
    <xf numFmtId="167" fontId="33" fillId="0" borderId="11" xfId="28" applyNumberFormat="1" applyFont="1" applyBorder="1" applyAlignment="1">
      <alignment horizontal="center" vertical="center"/>
    </xf>
    <xf numFmtId="166" fontId="46" fillId="0" borderId="0" xfId="0" applyNumberFormat="1" applyFont="1" applyAlignment="1">
      <alignment horizontal="left"/>
    </xf>
    <xf numFmtId="166" fontId="33" fillId="0" borderId="15" xfId="28" applyNumberFormat="1" applyFont="1" applyBorder="1" applyAlignment="1">
      <alignment horizontal="center" vertical="center"/>
    </xf>
    <xf numFmtId="166" fontId="33" fillId="0" borderId="11" xfId="28" applyNumberFormat="1" applyFont="1" applyBorder="1" applyAlignment="1">
      <alignment horizontal="center" vertical="center"/>
    </xf>
    <xf numFmtId="166" fontId="33" fillId="0" borderId="15" xfId="28" applyNumberFormat="1" applyFont="1" applyBorder="1" applyAlignment="1">
      <alignment horizontal="center"/>
    </xf>
    <xf numFmtId="166" fontId="33" fillId="0" borderId="11" xfId="28" applyNumberFormat="1" applyFont="1" applyBorder="1" applyAlignment="1">
      <alignment horizontal="center"/>
    </xf>
    <xf numFmtId="0" fontId="26" fillId="0" borderId="0" xfId="38" applyFont="1" applyAlignment="1">
      <alignment horizontal="center" vertical="center"/>
    </xf>
    <xf numFmtId="167" fontId="26" fillId="0" borderId="0" xfId="38" applyNumberFormat="1" applyFont="1" applyAlignment="1">
      <alignment horizontal="center" vertical="center"/>
    </xf>
    <xf numFmtId="166" fontId="26" fillId="0" borderId="0" xfId="38" applyNumberFormat="1" applyFont="1" applyAlignment="1">
      <alignment horizontal="center" vertical="center"/>
    </xf>
    <xf numFmtId="167" fontId="27" fillId="0" borderId="0" xfId="38" applyNumberFormat="1" applyFont="1" applyAlignment="1">
      <alignment horizontal="center" vertical="center" wrapText="1"/>
    </xf>
    <xf numFmtId="0" fontId="46" fillId="0" borderId="0" xfId="38" applyFont="1"/>
    <xf numFmtId="167" fontId="45" fillId="0" borderId="0" xfId="38" applyNumberFormat="1" applyFont="1" applyAlignment="1">
      <alignment horizontal="center"/>
    </xf>
    <xf numFmtId="167" fontId="46" fillId="0" borderId="0" xfId="38" applyNumberFormat="1" applyFont="1" applyAlignment="1">
      <alignment horizontal="center"/>
    </xf>
    <xf numFmtId="0" fontId="45" fillId="0" borderId="0" xfId="38" applyFont="1"/>
    <xf numFmtId="0" fontId="45" fillId="0" borderId="0" xfId="38" applyFont="1" applyAlignment="1">
      <alignment horizontal="center"/>
    </xf>
    <xf numFmtId="0" fontId="46" fillId="0" borderId="0" xfId="38" applyFont="1" applyAlignment="1">
      <alignment horizontal="right"/>
    </xf>
    <xf numFmtId="9" fontId="46" fillId="0" borderId="0" xfId="38" applyNumberFormat="1" applyFont="1" applyAlignment="1">
      <alignment horizontal="center"/>
    </xf>
    <xf numFmtId="0" fontId="46" fillId="0" borderId="0" xfId="38" applyFont="1" applyAlignment="1">
      <alignment horizontal="center"/>
    </xf>
    <xf numFmtId="0" fontId="32" fillId="0" borderId="0" xfId="0" applyFont="1" applyAlignment="1">
      <alignment horizontal="center"/>
    </xf>
    <xf numFmtId="164" fontId="33" fillId="0" borderId="10" xfId="28" applyNumberFormat="1" applyFont="1" applyBorder="1" applyAlignment="1">
      <alignment horizontal="center"/>
    </xf>
    <xf numFmtId="164" fontId="33" fillId="0" borderId="0" xfId="28" applyNumberFormat="1" applyFont="1" applyBorder="1" applyAlignment="1">
      <alignment horizontal="center"/>
    </xf>
    <xf numFmtId="9" fontId="33" fillId="0" borderId="0" xfId="0" applyNumberFormat="1" applyFont="1" applyAlignment="1">
      <alignment horizontal="center"/>
    </xf>
    <xf numFmtId="164" fontId="38" fillId="0" borderId="0" xfId="28" applyNumberFormat="1" applyFont="1" applyAlignment="1">
      <alignment horizontal="center"/>
    </xf>
    <xf numFmtId="166" fontId="24" fillId="0" borderId="0" xfId="38" applyNumberFormat="1" applyFont="1" applyAlignment="1">
      <alignment horizontal="center"/>
    </xf>
    <xf numFmtId="166" fontId="27" fillId="0" borderId="0" xfId="38" applyNumberFormat="1" applyFont="1" applyAlignment="1">
      <alignment horizontal="center"/>
    </xf>
    <xf numFmtId="166" fontId="30" fillId="0" borderId="0" xfId="38" applyNumberFormat="1" applyFont="1"/>
    <xf numFmtId="166" fontId="30" fillId="0" borderId="0" xfId="38" applyNumberFormat="1" applyFont="1" applyAlignment="1">
      <alignment horizontal="center"/>
    </xf>
    <xf numFmtId="7" fontId="33" fillId="0" borderId="15" xfId="28" applyNumberFormat="1" applyFont="1" applyBorder="1"/>
    <xf numFmtId="7" fontId="33" fillId="0" borderId="11" xfId="28" applyNumberFormat="1" applyFont="1" applyBorder="1"/>
    <xf numFmtId="164" fontId="33" fillId="0" borderId="0" xfId="0" applyNumberFormat="1" applyFont="1" applyAlignment="1">
      <alignment horizontal="center"/>
    </xf>
    <xf numFmtId="164" fontId="47" fillId="0" borderId="0" xfId="0" applyNumberFormat="1" applyFont="1"/>
    <xf numFmtId="166" fontId="47" fillId="0" borderId="0" xfId="0" applyNumberFormat="1" applyFont="1" applyAlignment="1">
      <alignment horizontal="center"/>
    </xf>
    <xf numFmtId="167" fontId="33" fillId="0" borderId="11" xfId="28" applyNumberFormat="1" applyFont="1" applyBorder="1" applyAlignment="1">
      <alignment vertical="center"/>
    </xf>
    <xf numFmtId="0" fontId="33" fillId="0" borderId="18" xfId="0" applyFont="1" applyBorder="1"/>
    <xf numFmtId="0" fontId="33" fillId="0" borderId="12" xfId="0" applyFont="1" applyBorder="1"/>
    <xf numFmtId="0" fontId="33" fillId="0" borderId="15" xfId="0" applyFont="1" applyBorder="1" applyAlignment="1">
      <alignment horizontal="center"/>
    </xf>
    <xf numFmtId="164" fontId="33" fillId="0" borderId="11" xfId="28" applyNumberFormat="1" applyFont="1" applyBorder="1"/>
    <xf numFmtId="1" fontId="33" fillId="0" borderId="15" xfId="0" applyNumberFormat="1" applyFont="1" applyBorder="1" applyAlignment="1">
      <alignment horizontal="center"/>
    </xf>
    <xf numFmtId="1" fontId="33" fillId="0" borderId="11" xfId="0" applyNumberFormat="1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170" fontId="38" fillId="0" borderId="0" xfId="0" applyNumberFormat="1" applyFont="1" applyAlignment="1">
      <alignment horizontal="center"/>
    </xf>
    <xf numFmtId="164" fontId="41" fillId="0" borderId="0" xfId="0" applyNumberFormat="1" applyFont="1" applyAlignment="1">
      <alignment horizontal="center" vertical="center"/>
    </xf>
    <xf numFmtId="167" fontId="49" fillId="0" borderId="0" xfId="38" applyNumberFormat="1" applyFont="1" applyAlignment="1">
      <alignment horizontal="left"/>
    </xf>
    <xf numFmtId="167" fontId="48" fillId="0" borderId="0" xfId="38" applyNumberFormat="1" applyFont="1" applyAlignment="1">
      <alignment horizontal="left"/>
    </xf>
    <xf numFmtId="167" fontId="48" fillId="0" borderId="0" xfId="38" applyNumberFormat="1" applyFont="1" applyAlignment="1">
      <alignment horizontal="left" vertical="center"/>
    </xf>
    <xf numFmtId="167" fontId="48" fillId="25" borderId="0" xfId="38" applyNumberFormat="1" applyFont="1" applyFill="1" applyAlignment="1">
      <alignment horizontal="left"/>
    </xf>
    <xf numFmtId="0" fontId="26" fillId="0" borderId="20" xfId="38" applyFont="1" applyBorder="1" applyAlignment="1">
      <alignment horizontal="center" vertical="center"/>
    </xf>
    <xf numFmtId="167" fontId="26" fillId="0" borderId="20" xfId="38" applyNumberFormat="1" applyFont="1" applyBorder="1" applyAlignment="1">
      <alignment horizontal="center" vertical="center"/>
    </xf>
    <xf numFmtId="166" fontId="26" fillId="0" borderId="20" xfId="38" applyNumberFormat="1" applyFont="1" applyBorder="1" applyAlignment="1">
      <alignment horizontal="center" vertical="center"/>
    </xf>
    <xf numFmtId="167" fontId="27" fillId="0" borderId="21" xfId="38" applyNumberFormat="1" applyFont="1" applyBorder="1" applyAlignment="1">
      <alignment horizontal="center" vertical="center" wrapText="1"/>
    </xf>
    <xf numFmtId="166" fontId="27" fillId="25" borderId="0" xfId="38" applyNumberFormat="1" applyFont="1" applyFill="1" applyAlignment="1">
      <alignment horizontal="center"/>
    </xf>
    <xf numFmtId="0" fontId="24" fillId="0" borderId="22" xfId="38" applyFont="1" applyBorder="1" applyAlignment="1">
      <alignment horizontal="left"/>
    </xf>
    <xf numFmtId="0" fontId="24" fillId="0" borderId="22" xfId="38" applyFont="1" applyBorder="1" applyAlignment="1">
      <alignment horizontal="center" wrapText="1"/>
    </xf>
    <xf numFmtId="167" fontId="24" fillId="0" borderId="22" xfId="38" applyNumberFormat="1" applyFont="1" applyBorder="1" applyAlignment="1">
      <alignment horizontal="center" wrapText="1"/>
    </xf>
    <xf numFmtId="167" fontId="24" fillId="0" borderId="23" xfId="38" applyNumberFormat="1" applyFont="1" applyBorder="1" applyAlignment="1">
      <alignment horizontal="center" wrapText="1"/>
    </xf>
    <xf numFmtId="0" fontId="26" fillId="0" borderId="25" xfId="38" applyFont="1" applyBorder="1" applyAlignment="1">
      <alignment horizontal="center" vertical="center"/>
    </xf>
    <xf numFmtId="167" fontId="26" fillId="0" borderId="25" xfId="38" applyNumberFormat="1" applyFont="1" applyBorder="1" applyAlignment="1">
      <alignment horizontal="center" vertical="center"/>
    </xf>
    <xf numFmtId="166" fontId="26" fillId="0" borderId="25" xfId="38" applyNumberFormat="1" applyFont="1" applyBorder="1" applyAlignment="1">
      <alignment horizontal="center" vertical="center"/>
    </xf>
    <xf numFmtId="167" fontId="27" fillId="0" borderId="26" xfId="38" applyNumberFormat="1" applyFont="1" applyBorder="1" applyAlignment="1">
      <alignment horizontal="center" vertical="center" wrapText="1"/>
    </xf>
    <xf numFmtId="0" fontId="26" fillId="26" borderId="28" xfId="38" applyFont="1" applyFill="1" applyBorder="1" applyAlignment="1">
      <alignment horizontal="center" vertical="center"/>
    </xf>
    <xf numFmtId="167" fontId="26" fillId="26" borderId="28" xfId="38" applyNumberFormat="1" applyFont="1" applyFill="1" applyBorder="1" applyAlignment="1">
      <alignment horizontal="center" vertical="center"/>
    </xf>
    <xf numFmtId="166" fontId="26" fillId="26" borderId="28" xfId="38" applyNumberFormat="1" applyFont="1" applyFill="1" applyBorder="1" applyAlignment="1">
      <alignment horizontal="center" vertical="center"/>
    </xf>
    <xf numFmtId="167" fontId="27" fillId="26" borderId="29" xfId="38" applyNumberFormat="1" applyFont="1" applyFill="1" applyBorder="1" applyAlignment="1">
      <alignment horizontal="center" vertical="center" wrapText="1"/>
    </xf>
    <xf numFmtId="0" fontId="27" fillId="0" borderId="0" xfId="38" applyFont="1" applyAlignment="1">
      <alignment vertical="center"/>
    </xf>
    <xf numFmtId="0" fontId="27" fillId="0" borderId="0" xfId="38" applyFont="1" applyAlignment="1">
      <alignment horizontal="center" vertical="center"/>
    </xf>
    <xf numFmtId="167" fontId="27" fillId="0" borderId="0" xfId="38" applyNumberFormat="1" applyFont="1" applyAlignment="1">
      <alignment horizontal="center" vertical="center"/>
    </xf>
    <xf numFmtId="167" fontId="27" fillId="0" borderId="0" xfId="38" applyNumberFormat="1" applyFont="1" applyAlignment="1">
      <alignment vertical="center"/>
    </xf>
    <xf numFmtId="0" fontId="24" fillId="0" borderId="0" xfId="38" applyFont="1" applyAlignment="1">
      <alignment horizontal="right" vertical="center"/>
    </xf>
    <xf numFmtId="0" fontId="24" fillId="0" borderId="0" xfId="38" applyFont="1" applyAlignment="1">
      <alignment horizontal="center" vertical="center"/>
    </xf>
    <xf numFmtId="167" fontId="24" fillId="0" borderId="0" xfId="38" applyNumberFormat="1" applyFont="1" applyAlignment="1">
      <alignment horizontal="center" vertical="center"/>
    </xf>
    <xf numFmtId="167" fontId="26" fillId="25" borderId="0" xfId="38" applyNumberFormat="1" applyFont="1" applyFill="1" applyAlignment="1">
      <alignment horizontal="center" vertical="center"/>
    </xf>
    <xf numFmtId="167" fontId="24" fillId="25" borderId="0" xfId="38" applyNumberFormat="1" applyFont="1" applyFill="1" applyAlignment="1">
      <alignment horizontal="center" vertical="center" wrapText="1"/>
    </xf>
    <xf numFmtId="0" fontId="23" fillId="0" borderId="0" xfId="38" applyFont="1" applyAlignment="1">
      <alignment horizontal="center" wrapText="1"/>
    </xf>
    <xf numFmtId="167" fontId="22" fillId="0" borderId="0" xfId="38" applyNumberFormat="1" applyFont="1" applyAlignment="1">
      <alignment horizontal="left"/>
    </xf>
    <xf numFmtId="167" fontId="21" fillId="0" borderId="0" xfId="38" applyNumberFormat="1" applyFont="1" applyAlignment="1">
      <alignment horizontal="left"/>
    </xf>
    <xf numFmtId="167" fontId="50" fillId="0" borderId="0" xfId="38" applyNumberFormat="1" applyFont="1" applyAlignment="1">
      <alignment horizontal="left"/>
    </xf>
    <xf numFmtId="167" fontId="50" fillId="0" borderId="13" xfId="38" applyNumberFormat="1" applyFont="1" applyBorder="1" applyAlignment="1">
      <alignment horizontal="left"/>
    </xf>
    <xf numFmtId="0" fontId="34" fillId="0" borderId="15" xfId="0" applyFont="1" applyBorder="1" applyAlignment="1">
      <alignment vertical="center"/>
    </xf>
    <xf numFmtId="168" fontId="33" fillId="0" borderId="15" xfId="0" applyNumberFormat="1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7" fontId="33" fillId="0" borderId="15" xfId="28" applyNumberFormat="1" applyFont="1" applyBorder="1" applyAlignment="1">
      <alignment vertical="center"/>
    </xf>
    <xf numFmtId="0" fontId="33" fillId="0" borderId="18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168" fontId="33" fillId="0" borderId="11" xfId="0" applyNumberFormat="1" applyFont="1" applyBorder="1" applyAlignment="1">
      <alignment horizontal="center" vertical="center"/>
    </xf>
    <xf numFmtId="7" fontId="33" fillId="0" borderId="11" xfId="28" applyNumberFormat="1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164" fontId="33" fillId="0" borderId="11" xfId="28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166" fontId="47" fillId="0" borderId="0" xfId="0" applyNumberFormat="1" applyFont="1" applyAlignment="1">
      <alignment horizontal="center" vertical="center"/>
    </xf>
    <xf numFmtId="164" fontId="47" fillId="0" borderId="0" xfId="0" applyNumberFormat="1" applyFont="1" applyAlignment="1">
      <alignment vertical="center"/>
    </xf>
    <xf numFmtId="164" fontId="32" fillId="0" borderId="0" xfId="0" applyNumberFormat="1" applyFont="1" applyAlignment="1">
      <alignment vertical="center"/>
    </xf>
    <xf numFmtId="2" fontId="33" fillId="0" borderId="15" xfId="0" applyNumberFormat="1" applyFont="1" applyBorder="1" applyAlignment="1">
      <alignment horizontal="center" vertical="center"/>
    </xf>
    <xf numFmtId="2" fontId="33" fillId="0" borderId="11" xfId="0" applyNumberFormat="1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170" fontId="38" fillId="0" borderId="0" xfId="0" applyNumberFormat="1" applyFont="1" applyAlignment="1">
      <alignment horizontal="center" vertical="center"/>
    </xf>
    <xf numFmtId="0" fontId="29" fillId="0" borderId="0" xfId="38" applyFont="1" applyAlignment="1">
      <alignment vertical="center"/>
    </xf>
    <xf numFmtId="0" fontId="30" fillId="0" borderId="0" xfId="38" applyFont="1" applyAlignment="1">
      <alignment vertical="center"/>
    </xf>
    <xf numFmtId="0" fontId="30" fillId="0" borderId="0" xfId="38" applyFont="1" applyAlignment="1">
      <alignment horizontal="left" vertical="center"/>
    </xf>
    <xf numFmtId="0" fontId="30" fillId="0" borderId="0" xfId="38" applyFont="1" applyAlignment="1">
      <alignment horizontal="center" vertical="center"/>
    </xf>
    <xf numFmtId="166" fontId="30" fillId="0" borderId="0" xfId="38" applyNumberFormat="1" applyFont="1" applyAlignment="1">
      <alignment horizontal="center" vertical="center"/>
    </xf>
    <xf numFmtId="167" fontId="30" fillId="0" borderId="0" xfId="38" applyNumberFormat="1" applyFont="1" applyAlignment="1">
      <alignment horizontal="center" vertical="center"/>
    </xf>
    <xf numFmtId="166" fontId="30" fillId="0" borderId="0" xfId="38" applyNumberFormat="1" applyFont="1" applyAlignment="1">
      <alignment vertical="center"/>
    </xf>
    <xf numFmtId="0" fontId="24" fillId="0" borderId="0" xfId="38" applyFont="1" applyAlignment="1">
      <alignment vertical="center"/>
    </xf>
    <xf numFmtId="0" fontId="24" fillId="0" borderId="0" xfId="38" applyFont="1" applyAlignment="1">
      <alignment horizontal="left" vertical="center"/>
    </xf>
    <xf numFmtId="166" fontId="24" fillId="0" borderId="0" xfId="38" applyNumberFormat="1" applyFont="1" applyAlignment="1">
      <alignment horizontal="center" vertical="center"/>
    </xf>
    <xf numFmtId="0" fontId="25" fillId="0" borderId="0" xfId="38" applyFont="1" applyAlignment="1">
      <alignment vertical="center"/>
    </xf>
    <xf numFmtId="0" fontId="27" fillId="0" borderId="0" xfId="38" applyFont="1" applyAlignment="1">
      <alignment horizontal="left" vertical="center"/>
    </xf>
    <xf numFmtId="166" fontId="27" fillId="0" borderId="0" xfId="38" applyNumberFormat="1" applyFont="1" applyAlignment="1">
      <alignment horizontal="center" vertical="center"/>
    </xf>
    <xf numFmtId="2" fontId="27" fillId="0" borderId="0" xfId="38" applyNumberFormat="1" applyFont="1" applyAlignment="1">
      <alignment horizontal="center" vertical="center"/>
    </xf>
    <xf numFmtId="2" fontId="24" fillId="0" borderId="0" xfId="38" applyNumberFormat="1" applyFont="1" applyAlignment="1">
      <alignment horizontal="center" vertical="center"/>
    </xf>
    <xf numFmtId="0" fontId="27" fillId="0" borderId="0" xfId="38" applyFont="1" applyAlignment="1">
      <alignment horizontal="right" vertical="center"/>
    </xf>
    <xf numFmtId="168" fontId="27" fillId="0" borderId="0" xfId="38" applyNumberFormat="1" applyFont="1" applyAlignment="1">
      <alignment horizontal="center" vertical="center"/>
    </xf>
    <xf numFmtId="0" fontId="26" fillId="0" borderId="0" xfId="38" applyFont="1" applyAlignment="1">
      <alignment horizontal="left" vertical="center" wrapText="1"/>
    </xf>
    <xf numFmtId="0" fontId="26" fillId="0" borderId="19" xfId="38" applyFont="1" applyBorder="1" applyAlignment="1">
      <alignment horizontal="left" vertical="center" wrapText="1"/>
    </xf>
    <xf numFmtId="0" fontId="26" fillId="0" borderId="24" xfId="38" applyFont="1" applyBorder="1" applyAlignment="1">
      <alignment horizontal="left" vertical="center" wrapText="1"/>
    </xf>
    <xf numFmtId="0" fontId="26" fillId="26" borderId="27" xfId="38" applyFont="1" applyFill="1" applyBorder="1" applyAlignment="1">
      <alignment horizontal="left" vertical="center" wrapText="1"/>
    </xf>
    <xf numFmtId="166" fontId="33" fillId="0" borderId="15" xfId="28" applyNumberFormat="1" applyFont="1" applyBorder="1" applyAlignment="1">
      <alignment vertical="center"/>
    </xf>
    <xf numFmtId="166" fontId="33" fillId="0" borderId="11" xfId="28" applyNumberFormat="1" applyFont="1" applyBorder="1" applyAlignment="1">
      <alignment vertical="center"/>
    </xf>
    <xf numFmtId="2" fontId="33" fillId="0" borderId="14" xfId="0" applyNumberFormat="1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15" xfId="0" applyFont="1" applyBorder="1" applyAlignment="1">
      <alignment horizontal="center"/>
    </xf>
    <xf numFmtId="7" fontId="33" fillId="0" borderId="15" xfId="28" applyNumberFormat="1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3" fillId="0" borderId="12" xfId="0" applyFont="1" applyBorder="1" applyAlignment="1">
      <alignment horizontal="center"/>
    </xf>
    <xf numFmtId="7" fontId="33" fillId="0" borderId="11" xfId="28" applyNumberFormat="1" applyFont="1" applyBorder="1" applyAlignment="1">
      <alignment horizontal="center"/>
    </xf>
    <xf numFmtId="164" fontId="33" fillId="0" borderId="11" xfId="28" applyNumberFormat="1" applyFont="1" applyBorder="1" applyAlignment="1">
      <alignment horizontal="center"/>
    </xf>
    <xf numFmtId="0" fontId="34" fillId="0" borderId="15" xfId="0" applyFont="1" applyBorder="1" applyAlignment="1">
      <alignment horizontal="left" vertical="center"/>
    </xf>
    <xf numFmtId="0" fontId="33" fillId="0" borderId="15" xfId="0" applyFont="1" applyBorder="1" applyAlignment="1">
      <alignment horizontal="left" vertical="center"/>
    </xf>
    <xf numFmtId="2" fontId="33" fillId="0" borderId="15" xfId="0" applyNumberFormat="1" applyFont="1" applyBorder="1" applyAlignment="1">
      <alignment horizontal="left" vertical="center"/>
    </xf>
    <xf numFmtId="166" fontId="33" fillId="0" borderId="15" xfId="28" applyNumberFormat="1" applyFont="1" applyBorder="1" applyAlignment="1">
      <alignment horizontal="left" vertical="center"/>
    </xf>
    <xf numFmtId="0" fontId="33" fillId="0" borderId="18" xfId="0" applyFont="1" applyBorder="1" applyAlignment="1">
      <alignment horizontal="left" vertical="center"/>
    </xf>
    <xf numFmtId="7" fontId="33" fillId="0" borderId="15" xfId="28" applyNumberFormat="1" applyFont="1" applyBorder="1" applyAlignment="1">
      <alignment horizontal="left" vertical="center"/>
    </xf>
    <xf numFmtId="9" fontId="27" fillId="0" borderId="0" xfId="38" applyNumberFormat="1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4" fillId="0" borderId="11" xfId="0" applyFont="1" applyBorder="1" applyAlignment="1">
      <alignment horizontal="left" vertical="center"/>
    </xf>
    <xf numFmtId="0" fontId="33" fillId="0" borderId="11" xfId="0" applyFont="1" applyBorder="1" applyAlignment="1">
      <alignment horizontal="left" vertical="center"/>
    </xf>
    <xf numFmtId="2" fontId="33" fillId="0" borderId="11" xfId="0" applyNumberFormat="1" applyFont="1" applyBorder="1" applyAlignment="1">
      <alignment horizontal="left" vertical="center"/>
    </xf>
    <xf numFmtId="166" fontId="33" fillId="0" borderId="11" xfId="28" applyNumberFormat="1" applyFont="1" applyBorder="1" applyAlignment="1">
      <alignment horizontal="left" vertical="center"/>
    </xf>
    <xf numFmtId="0" fontId="33" fillId="0" borderId="12" xfId="0" applyFont="1" applyBorder="1" applyAlignment="1">
      <alignment horizontal="left" vertical="center"/>
    </xf>
    <xf numFmtId="7" fontId="33" fillId="0" borderId="11" xfId="28" applyNumberFormat="1" applyFont="1" applyBorder="1" applyAlignment="1">
      <alignment horizontal="left" vertical="center"/>
    </xf>
    <xf numFmtId="164" fontId="33" fillId="0" borderId="11" xfId="28" applyNumberFormat="1" applyFont="1" applyBorder="1" applyAlignment="1">
      <alignment horizontal="left" vertical="center"/>
    </xf>
    <xf numFmtId="167" fontId="33" fillId="0" borderId="11" xfId="28" applyNumberFormat="1" applyFont="1" applyBorder="1" applyAlignment="1">
      <alignment horizontal="left" vertical="center"/>
    </xf>
    <xf numFmtId="0" fontId="33" fillId="0" borderId="15" xfId="0" applyFont="1" applyBorder="1" applyAlignment="1">
      <alignment horizontal="center" vertical="center"/>
    </xf>
    <xf numFmtId="166" fontId="33" fillId="0" borderId="12" xfId="0" applyNumberFormat="1" applyFont="1" applyBorder="1" applyAlignment="1">
      <alignment vertical="center"/>
    </xf>
    <xf numFmtId="2" fontId="33" fillId="0" borderId="15" xfId="0" applyNumberFormat="1" applyFont="1" applyBorder="1" applyAlignment="1">
      <alignment vertical="center"/>
    </xf>
    <xf numFmtId="2" fontId="33" fillId="0" borderId="11" xfId="0" applyNumberFormat="1" applyFont="1" applyBorder="1" applyAlignment="1">
      <alignment vertical="center"/>
    </xf>
    <xf numFmtId="0" fontId="34" fillId="0" borderId="15" xfId="0" applyFont="1" applyBorder="1" applyAlignment="1">
      <alignment horizontal="center" vertical="center"/>
    </xf>
    <xf numFmtId="7" fontId="33" fillId="0" borderId="15" xfId="28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7" fontId="33" fillId="0" borderId="11" xfId="28" applyNumberFormat="1" applyFont="1" applyBorder="1" applyAlignment="1">
      <alignment horizontal="center" vertical="center"/>
    </xf>
    <xf numFmtId="164" fontId="33" fillId="0" borderId="11" xfId="28" applyNumberFormat="1" applyFont="1" applyBorder="1" applyAlignment="1">
      <alignment horizontal="center" vertical="center"/>
    </xf>
    <xf numFmtId="167" fontId="20" fillId="0" borderId="0" xfId="38" applyNumberFormat="1" applyFont="1" applyAlignment="1">
      <alignment horizontal="center" vertical="center"/>
    </xf>
    <xf numFmtId="0" fontId="20" fillId="0" borderId="0" xfId="38" applyFont="1" applyAlignment="1">
      <alignment horizontal="center" vertical="center"/>
    </xf>
    <xf numFmtId="166" fontId="33" fillId="0" borderId="12" xfId="0" applyNumberFormat="1" applyFont="1" applyBorder="1"/>
    <xf numFmtId="167" fontId="47" fillId="0" borderId="0" xfId="0" applyNumberFormat="1" applyFont="1" applyAlignment="1">
      <alignment horizontal="center" vertical="center"/>
    </xf>
    <xf numFmtId="168" fontId="33" fillId="0" borderId="15" xfId="0" applyNumberFormat="1" applyFont="1" applyBorder="1" applyAlignment="1">
      <alignment horizontal="left" vertical="center"/>
    </xf>
    <xf numFmtId="0" fontId="33" fillId="0" borderId="15" xfId="28" applyNumberFormat="1" applyFont="1" applyBorder="1" applyAlignment="1">
      <alignment horizontal="center" vertical="center"/>
    </xf>
    <xf numFmtId="166" fontId="33" fillId="0" borderId="18" xfId="0" applyNumberFormat="1" applyFont="1" applyBorder="1" applyAlignment="1">
      <alignment horizontal="center" vertical="center"/>
    </xf>
    <xf numFmtId="168" fontId="33" fillId="0" borderId="11" xfId="0" applyNumberFormat="1" applyFont="1" applyBorder="1" applyAlignment="1">
      <alignment horizontal="left" vertical="center"/>
    </xf>
    <xf numFmtId="0" fontId="33" fillId="0" borderId="11" xfId="28" applyNumberFormat="1" applyFont="1" applyBorder="1" applyAlignment="1">
      <alignment horizontal="center" vertical="center"/>
    </xf>
    <xf numFmtId="166" fontId="33" fillId="0" borderId="12" xfId="0" applyNumberFormat="1" applyFont="1" applyBorder="1" applyAlignment="1">
      <alignment horizontal="center" vertical="center"/>
    </xf>
    <xf numFmtId="166" fontId="33" fillId="0" borderId="11" xfId="0" applyNumberFormat="1" applyFont="1" applyBorder="1" applyAlignment="1">
      <alignment horizontal="left" vertical="center"/>
    </xf>
    <xf numFmtId="166" fontId="33" fillId="0" borderId="11" xfId="0" applyNumberFormat="1" applyFont="1" applyBorder="1"/>
    <xf numFmtId="0" fontId="33" fillId="0" borderId="11" xfId="0" applyFont="1" applyBorder="1" applyAlignment="1">
      <alignment horizontal="left"/>
    </xf>
    <xf numFmtId="166" fontId="33" fillId="0" borderId="11" xfId="0" applyNumberFormat="1" applyFont="1" applyBorder="1" applyAlignment="1">
      <alignment horizontal="center"/>
    </xf>
    <xf numFmtId="0" fontId="34" fillId="0" borderId="11" xfId="0" quotePrefix="1" applyFont="1" applyBorder="1" applyAlignment="1">
      <alignment horizontal="right"/>
    </xf>
    <xf numFmtId="0" fontId="39" fillId="0" borderId="0" xfId="44" applyFont="1"/>
    <xf numFmtId="0" fontId="45" fillId="0" borderId="0" xfId="44" applyFont="1"/>
    <xf numFmtId="167" fontId="39" fillId="0" borderId="0" xfId="44" applyNumberFormat="1" applyFont="1" applyAlignment="1">
      <alignment horizontal="right"/>
    </xf>
    <xf numFmtId="0" fontId="32" fillId="0" borderId="0" xfId="44" applyFont="1"/>
    <xf numFmtId="0" fontId="46" fillId="0" borderId="0" xfId="44" applyFont="1"/>
    <xf numFmtId="167" fontId="46" fillId="0" borderId="0" xfId="44" applyNumberFormat="1" applyFont="1" applyAlignment="1">
      <alignment horizontal="left"/>
    </xf>
    <xf numFmtId="0" fontId="46" fillId="0" borderId="0" xfId="44" applyFont="1" applyAlignment="1">
      <alignment horizontal="right"/>
    </xf>
    <xf numFmtId="0" fontId="37" fillId="0" borderId="13" xfId="44" applyFont="1" applyBorder="1"/>
    <xf numFmtId="0" fontId="33" fillId="0" borderId="13" xfId="44" applyFont="1" applyBorder="1"/>
    <xf numFmtId="0" fontId="33" fillId="0" borderId="0" xfId="44" applyFont="1"/>
    <xf numFmtId="0" fontId="33" fillId="24" borderId="10" xfId="44" applyFont="1" applyFill="1" applyBorder="1" applyAlignment="1">
      <alignment horizontal="center"/>
    </xf>
    <xf numFmtId="0" fontId="33" fillId="0" borderId="0" xfId="44" applyFont="1" applyAlignment="1">
      <alignment horizontal="right"/>
    </xf>
    <xf numFmtId="164" fontId="33" fillId="0" borderId="0" xfId="44" applyNumberFormat="1" applyFont="1"/>
    <xf numFmtId="0" fontId="33" fillId="0" borderId="0" xfId="44" applyFont="1" applyAlignment="1">
      <alignment horizontal="center"/>
    </xf>
    <xf numFmtId="164" fontId="33" fillId="0" borderId="10" xfId="28" applyNumberFormat="1" applyFont="1" applyBorder="1" applyAlignment="1"/>
    <xf numFmtId="9" fontId="33" fillId="0" borderId="0" xfId="44" applyNumberFormat="1" applyFont="1"/>
    <xf numFmtId="164" fontId="33" fillId="0" borderId="10" xfId="44" applyNumberFormat="1" applyFont="1" applyBorder="1"/>
    <xf numFmtId="167" fontId="32" fillId="0" borderId="0" xfId="44" applyNumberFormat="1" applyFont="1"/>
    <xf numFmtId="167" fontId="46" fillId="0" borderId="0" xfId="44" applyNumberFormat="1" applyFont="1"/>
    <xf numFmtId="0" fontId="33" fillId="0" borderId="0" xfId="44" applyFont="1" applyAlignment="1">
      <alignment horizontal="left"/>
    </xf>
    <xf numFmtId="0" fontId="34" fillId="0" borderId="11" xfId="44" applyFont="1" applyBorder="1" applyAlignment="1">
      <alignment horizontal="center"/>
    </xf>
    <xf numFmtId="0" fontId="34" fillId="0" borderId="11" xfId="44" applyFont="1" applyBorder="1" applyAlignment="1">
      <alignment horizontal="center" wrapText="1"/>
    </xf>
    <xf numFmtId="0" fontId="34" fillId="0" borderId="30" xfId="44" applyFont="1" applyBorder="1" applyAlignment="1">
      <alignment horizontal="center"/>
    </xf>
    <xf numFmtId="0" fontId="34" fillId="0" borderId="0" xfId="44" applyFont="1" applyAlignment="1">
      <alignment horizontal="center"/>
    </xf>
    <xf numFmtId="0" fontId="34" fillId="0" borderId="0" xfId="44" applyFont="1" applyAlignment="1">
      <alignment horizontal="center" wrapText="1"/>
    </xf>
    <xf numFmtId="0" fontId="34" fillId="0" borderId="31" xfId="44" applyFont="1" applyBorder="1" applyAlignment="1">
      <alignment horizontal="center"/>
    </xf>
    <xf numFmtId="0" fontId="34" fillId="0" borderId="15" xfId="44" applyFont="1" applyBorder="1" applyAlignment="1">
      <alignment vertical="center"/>
    </xf>
    <xf numFmtId="2" fontId="33" fillId="0" borderId="15" xfId="44" applyNumberFormat="1" applyFont="1" applyBorder="1" applyAlignment="1">
      <alignment horizontal="center" vertical="center"/>
    </xf>
    <xf numFmtId="0" fontId="39" fillId="0" borderId="18" xfId="44" applyFont="1" applyBorder="1" applyAlignment="1">
      <alignment vertical="center"/>
    </xf>
    <xf numFmtId="0" fontId="34" fillId="0" borderId="30" xfId="44" applyFont="1" applyBorder="1" applyAlignment="1">
      <alignment vertical="center"/>
    </xf>
    <xf numFmtId="0" fontId="52" fillId="0" borderId="0" xfId="44" applyFont="1" applyAlignment="1">
      <alignment vertical="center"/>
    </xf>
    <xf numFmtId="2" fontId="52" fillId="0" borderId="0" xfId="44" applyNumberFormat="1" applyFont="1" applyAlignment="1">
      <alignment horizontal="center" vertical="center"/>
    </xf>
    <xf numFmtId="7" fontId="53" fillId="0" borderId="0" xfId="28" applyNumberFormat="1" applyFont="1" applyBorder="1" applyAlignment="1">
      <alignment vertical="center"/>
    </xf>
    <xf numFmtId="0" fontId="39" fillId="0" borderId="32" xfId="44" applyFont="1" applyBorder="1" applyAlignment="1">
      <alignment vertical="center"/>
    </xf>
    <xf numFmtId="0" fontId="34" fillId="0" borderId="18" xfId="44" applyFont="1" applyBorder="1" applyAlignment="1">
      <alignment vertical="center"/>
    </xf>
    <xf numFmtId="0" fontId="40" fillId="0" borderId="0" xfId="44" applyFont="1" applyAlignment="1">
      <alignment vertical="center"/>
    </xf>
    <xf numFmtId="0" fontId="34" fillId="0" borderId="11" xfId="44" applyFont="1" applyBorder="1" applyAlignment="1">
      <alignment vertical="center"/>
    </xf>
    <xf numFmtId="0" fontId="33" fillId="0" borderId="11" xfId="44" applyFont="1" applyBorder="1" applyAlignment="1">
      <alignment vertical="center"/>
    </xf>
    <xf numFmtId="2" fontId="33" fillId="0" borderId="11" xfId="44" applyNumberFormat="1" applyFont="1" applyBorder="1" applyAlignment="1">
      <alignment horizontal="center" vertical="center"/>
    </xf>
    <xf numFmtId="0" fontId="39" fillId="0" borderId="12" xfId="44" applyFont="1" applyBorder="1" applyAlignment="1">
      <alignment vertical="center"/>
    </xf>
    <xf numFmtId="0" fontId="34" fillId="0" borderId="12" xfId="44" applyFont="1" applyBorder="1" applyAlignment="1">
      <alignment vertical="center"/>
    </xf>
    <xf numFmtId="167" fontId="54" fillId="0" borderId="12" xfId="44" applyNumberFormat="1" applyFont="1" applyBorder="1" applyAlignment="1">
      <alignment vertical="center"/>
    </xf>
    <xf numFmtId="166" fontId="54" fillId="0" borderId="12" xfId="44" applyNumberFormat="1" applyFont="1" applyBorder="1" applyAlignment="1">
      <alignment vertical="center"/>
    </xf>
    <xf numFmtId="164" fontId="39" fillId="0" borderId="0" xfId="28" applyNumberFormat="1" applyFont="1" applyBorder="1" applyAlignment="1">
      <alignment vertical="center"/>
    </xf>
    <xf numFmtId="0" fontId="54" fillId="0" borderId="12" xfId="44" applyFont="1" applyBorder="1" applyAlignment="1">
      <alignment vertical="center"/>
    </xf>
    <xf numFmtId="0" fontId="39" fillId="0" borderId="11" xfId="44" applyFont="1" applyBorder="1" applyAlignment="1">
      <alignment vertical="center"/>
    </xf>
    <xf numFmtId="164" fontId="39" fillId="0" borderId="11" xfId="28" applyNumberFormat="1" applyFont="1" applyBorder="1" applyAlignment="1">
      <alignment vertical="center"/>
    </xf>
    <xf numFmtId="0" fontId="40" fillId="0" borderId="11" xfId="44" applyFont="1" applyBorder="1" applyAlignment="1">
      <alignment vertical="center"/>
    </xf>
    <xf numFmtId="167" fontId="40" fillId="0" borderId="11" xfId="28" applyNumberFormat="1" applyFont="1" applyBorder="1" applyAlignment="1">
      <alignment vertical="center"/>
    </xf>
    <xf numFmtId="0" fontId="39" fillId="0" borderId="0" xfId="44" applyFont="1" applyAlignment="1">
      <alignment vertical="center"/>
    </xf>
    <xf numFmtId="164" fontId="32" fillId="0" borderId="0" xfId="44" applyNumberFormat="1" applyFont="1"/>
    <xf numFmtId="0" fontId="32" fillId="0" borderId="0" xfId="44" applyFont="1" applyAlignment="1">
      <alignment horizontal="center" vertical="center"/>
    </xf>
    <xf numFmtId="169" fontId="32" fillId="0" borderId="0" xfId="44" applyNumberFormat="1" applyFont="1" applyAlignment="1">
      <alignment horizontal="center" vertical="center"/>
    </xf>
    <xf numFmtId="164" fontId="32" fillId="0" borderId="0" xfId="44" applyNumberFormat="1" applyFont="1" applyAlignment="1">
      <alignment horizontal="center" vertical="center"/>
    </xf>
    <xf numFmtId="0" fontId="40" fillId="0" borderId="0" xfId="44" applyFont="1" applyAlignment="1">
      <alignment horizontal="center" vertical="center"/>
    </xf>
    <xf numFmtId="0" fontId="55" fillId="0" borderId="0" xfId="44" applyFont="1" applyAlignment="1">
      <alignment vertical="center"/>
    </xf>
    <xf numFmtId="0" fontId="56" fillId="0" borderId="0" xfId="44" applyFont="1" applyAlignment="1">
      <alignment vertical="center"/>
    </xf>
    <xf numFmtId="0" fontId="44" fillId="0" borderId="0" xfId="44" applyFont="1" applyAlignment="1">
      <alignment horizontal="left" indent="4"/>
    </xf>
    <xf numFmtId="0" fontId="35" fillId="0" borderId="0" xfId="44" applyFont="1"/>
    <xf numFmtId="0" fontId="40" fillId="0" borderId="0" xfId="44" applyFont="1"/>
    <xf numFmtId="0" fontId="30" fillId="0" borderId="0" xfId="44" applyFont="1"/>
    <xf numFmtId="167" fontId="30" fillId="0" borderId="0" xfId="44" applyNumberFormat="1" applyFont="1" applyAlignment="1">
      <alignment horizontal="left"/>
    </xf>
    <xf numFmtId="167" fontId="30" fillId="0" borderId="0" xfId="44" applyNumberFormat="1" applyFont="1"/>
    <xf numFmtId="0" fontId="33" fillId="0" borderId="11" xfId="44" applyFont="1" applyBorder="1" applyAlignment="1">
      <alignment vertical="center" wrapText="1"/>
    </xf>
    <xf numFmtId="0" fontId="52" fillId="0" borderId="11" xfId="44" applyFont="1" applyBorder="1" applyAlignment="1">
      <alignment vertical="center"/>
    </xf>
    <xf numFmtId="2" fontId="52" fillId="0" borderId="11" xfId="44" applyNumberFormat="1" applyFont="1" applyBorder="1" applyAlignment="1">
      <alignment horizontal="center" vertical="center"/>
    </xf>
    <xf numFmtId="0" fontId="57" fillId="0" borderId="0" xfId="44" applyFont="1" applyAlignment="1">
      <alignment horizontal="left" indent="4"/>
    </xf>
    <xf numFmtId="3" fontId="20" fillId="0" borderId="0" xfId="38" applyNumberFormat="1" applyFont="1" applyAlignment="1">
      <alignment horizontal="center" vertical="center"/>
    </xf>
    <xf numFmtId="3" fontId="21" fillId="0" borderId="0" xfId="38" applyNumberFormat="1" applyFont="1"/>
    <xf numFmtId="0" fontId="34" fillId="0" borderId="15" xfId="0" quotePrefix="1" applyFont="1" applyBorder="1" applyAlignment="1">
      <alignment horizontal="right" vertical="center"/>
    </xf>
    <xf numFmtId="0" fontId="34" fillId="0" borderId="11" xfId="0" quotePrefix="1" applyFont="1" applyBorder="1" applyAlignment="1">
      <alignment horizontal="right" vertical="center"/>
    </xf>
    <xf numFmtId="0" fontId="34" fillId="0" borderId="11" xfId="0" applyFont="1" applyBorder="1" applyAlignment="1">
      <alignment horizontal="right" vertical="center"/>
    </xf>
    <xf numFmtId="7" fontId="47" fillId="0" borderId="0" xfId="0" applyNumberFormat="1" applyFont="1"/>
    <xf numFmtId="0" fontId="26" fillId="26" borderId="33" xfId="38" applyFont="1" applyFill="1" applyBorder="1" applyAlignment="1">
      <alignment horizontal="left" vertical="center" wrapText="1"/>
    </xf>
    <xf numFmtId="0" fontId="26" fillId="26" borderId="34" xfId="38" applyFont="1" applyFill="1" applyBorder="1" applyAlignment="1">
      <alignment horizontal="center" vertical="center"/>
    </xf>
    <xf numFmtId="167" fontId="26" fillId="26" borderId="35" xfId="38" applyNumberFormat="1" applyFont="1" applyFill="1" applyBorder="1" applyAlignment="1">
      <alignment horizontal="center" vertical="center"/>
    </xf>
    <xf numFmtId="166" fontId="26" fillId="26" borderId="35" xfId="38" applyNumberFormat="1" applyFont="1" applyFill="1" applyBorder="1" applyAlignment="1">
      <alignment horizontal="center" vertical="center"/>
    </xf>
    <xf numFmtId="167" fontId="27" fillId="26" borderId="36" xfId="38" applyNumberFormat="1" applyFont="1" applyFill="1" applyBorder="1" applyAlignment="1">
      <alignment horizontal="center" vertical="center" wrapText="1"/>
    </xf>
    <xf numFmtId="0" fontId="26" fillId="0" borderId="37" xfId="38" applyFont="1" applyBorder="1" applyAlignment="1">
      <alignment horizontal="left" vertical="center" wrapText="1"/>
    </xf>
    <xf numFmtId="0" fontId="26" fillId="0" borderId="38" xfId="38" applyFont="1" applyBorder="1" applyAlignment="1">
      <alignment horizontal="center" vertical="center"/>
    </xf>
    <xf numFmtId="167" fontId="26" fillId="0" borderId="38" xfId="38" applyNumberFormat="1" applyFont="1" applyBorder="1" applyAlignment="1">
      <alignment horizontal="center" vertical="center"/>
    </xf>
    <xf numFmtId="166" fontId="26" fillId="0" borderId="38" xfId="38" applyNumberFormat="1" applyFont="1" applyBorder="1" applyAlignment="1">
      <alignment horizontal="center" vertical="center"/>
    </xf>
    <xf numFmtId="167" fontId="27" fillId="0" borderId="17" xfId="38" applyNumberFormat="1" applyFont="1" applyBorder="1" applyAlignment="1">
      <alignment horizontal="center" vertical="center" wrapText="1"/>
    </xf>
    <xf numFmtId="0" fontId="26" fillId="26" borderId="37" xfId="38" applyFont="1" applyFill="1" applyBorder="1" applyAlignment="1">
      <alignment horizontal="left" vertical="center" wrapText="1"/>
    </xf>
    <xf numFmtId="0" fontId="26" fillId="26" borderId="38" xfId="38" applyFont="1" applyFill="1" applyBorder="1" applyAlignment="1">
      <alignment horizontal="center" vertical="center"/>
    </xf>
    <xf numFmtId="167" fontId="26" fillId="26" borderId="38" xfId="38" applyNumberFormat="1" applyFont="1" applyFill="1" applyBorder="1" applyAlignment="1">
      <alignment horizontal="center" vertical="center"/>
    </xf>
    <xf numFmtId="166" fontId="26" fillId="26" borderId="38" xfId="38" applyNumberFormat="1" applyFont="1" applyFill="1" applyBorder="1" applyAlignment="1">
      <alignment horizontal="center" vertical="center"/>
    </xf>
    <xf numFmtId="167" fontId="27" fillId="26" borderId="17" xfId="38" applyNumberFormat="1" applyFont="1" applyFill="1" applyBorder="1" applyAlignment="1">
      <alignment horizontal="center" vertical="center" wrapText="1"/>
    </xf>
    <xf numFmtId="0" fontId="26" fillId="0" borderId="33" xfId="38" applyFont="1" applyBorder="1" applyAlignment="1">
      <alignment horizontal="left" vertical="center" wrapText="1"/>
    </xf>
    <xf numFmtId="0" fontId="26" fillId="0" borderId="39" xfId="38" applyFont="1" applyBorder="1" applyAlignment="1">
      <alignment horizontal="center" vertical="center"/>
    </xf>
    <xf numFmtId="167" fontId="26" fillId="0" borderId="39" xfId="38" applyNumberFormat="1" applyFont="1" applyBorder="1" applyAlignment="1">
      <alignment horizontal="center" vertical="center"/>
    </xf>
    <xf numFmtId="166" fontId="26" fillId="0" borderId="39" xfId="38" applyNumberFormat="1" applyFont="1" applyBorder="1" applyAlignment="1">
      <alignment horizontal="center" vertical="center"/>
    </xf>
    <xf numFmtId="167" fontId="27" fillId="0" borderId="40" xfId="38" applyNumberFormat="1" applyFont="1" applyBorder="1" applyAlignment="1">
      <alignment horizontal="center" vertical="center" wrapText="1"/>
    </xf>
    <xf numFmtId="0" fontId="26" fillId="0" borderId="42" xfId="38" applyFont="1" applyBorder="1" applyAlignment="1">
      <alignment horizontal="center" vertical="center"/>
    </xf>
    <xf numFmtId="0" fontId="26" fillId="0" borderId="41" xfId="38" applyFont="1" applyBorder="1" applyAlignment="1">
      <alignment horizontal="center" vertical="center"/>
    </xf>
    <xf numFmtId="0" fontId="26" fillId="0" borderId="43" xfId="38" applyFont="1" applyBorder="1" applyAlignment="1">
      <alignment horizontal="center" vertical="center"/>
    </xf>
    <xf numFmtId="7" fontId="32" fillId="0" borderId="15" xfId="28" applyNumberFormat="1" applyFont="1" applyBorder="1" applyAlignment="1">
      <alignment vertical="center"/>
    </xf>
    <xf numFmtId="7" fontId="32" fillId="0" borderId="11" xfId="28" applyNumberFormat="1" applyFont="1" applyBorder="1" applyAlignment="1">
      <alignment vertical="center"/>
    </xf>
    <xf numFmtId="2" fontId="32" fillId="0" borderId="11" xfId="28" applyNumberFormat="1" applyFont="1" applyBorder="1" applyAlignment="1">
      <alignment vertical="center"/>
    </xf>
    <xf numFmtId="164" fontId="32" fillId="0" borderId="11" xfId="28" applyNumberFormat="1" applyFont="1" applyBorder="1" applyAlignment="1">
      <alignment vertical="center"/>
    </xf>
    <xf numFmtId="0" fontId="53" fillId="0" borderId="12" xfId="44" applyFont="1" applyBorder="1" applyAlignment="1">
      <alignment vertical="center"/>
    </xf>
    <xf numFmtId="166" fontId="53" fillId="0" borderId="12" xfId="44" applyNumberFormat="1" applyFont="1" applyBorder="1" applyAlignment="1">
      <alignment horizontal="center" vertical="center"/>
    </xf>
    <xf numFmtId="166" fontId="53" fillId="0" borderId="18" xfId="44" applyNumberFormat="1" applyFont="1" applyBorder="1" applyAlignment="1">
      <alignment horizontal="center" vertical="center"/>
    </xf>
    <xf numFmtId="2" fontId="30" fillId="0" borderId="0" xfId="38" applyNumberFormat="1" applyFont="1" applyAlignment="1">
      <alignment vertical="center"/>
    </xf>
    <xf numFmtId="166" fontId="20" fillId="27" borderId="0" xfId="38" applyNumberFormat="1" applyFont="1" applyFill="1" applyAlignment="1">
      <alignment horizontal="center" vertical="center"/>
    </xf>
    <xf numFmtId="0" fontId="51" fillId="0" borderId="0" xfId="0" applyFont="1" applyAlignment="1">
      <alignment vertical="center"/>
    </xf>
    <xf numFmtId="164" fontId="58" fillId="0" borderId="0" xfId="44" applyNumberFormat="1" applyFont="1" applyAlignment="1">
      <alignment vertical="top"/>
    </xf>
    <xf numFmtId="0" fontId="28" fillId="0" borderId="0" xfId="38" applyFont="1" applyAlignment="1">
      <alignment horizontal="right"/>
    </xf>
    <xf numFmtId="0" fontId="45" fillId="0" borderId="0" xfId="38" applyFont="1" applyAlignment="1">
      <alignment horizontal="center"/>
    </xf>
    <xf numFmtId="0" fontId="31" fillId="0" borderId="0" xfId="0" applyFont="1" applyAlignment="1">
      <alignment horizontal="center"/>
    </xf>
    <xf numFmtId="0" fontId="29" fillId="0" borderId="0" xfId="38" applyFont="1" applyAlignment="1">
      <alignment horizontal="center" vertical="center"/>
    </xf>
    <xf numFmtId="0" fontId="55" fillId="0" borderId="0" xfId="44" applyFont="1" applyAlignment="1">
      <alignment horizontal="center" vertical="center"/>
    </xf>
    <xf numFmtId="0" fontId="33" fillId="0" borderId="0" xfId="0" applyFont="1" applyAlignment="1">
      <alignment horizontal="right"/>
    </xf>
    <xf numFmtId="0" fontId="33" fillId="0" borderId="0" xfId="0" applyFont="1"/>
    <xf numFmtId="164" fontId="33" fillId="0" borderId="16" xfId="0" applyNumberFormat="1" applyFont="1" applyBorder="1"/>
    <xf numFmtId="164" fontId="33" fillId="0" borderId="17" xfId="0" applyNumberFormat="1" applyFont="1" applyBorder="1"/>
    <xf numFmtId="0" fontId="36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9" fillId="0" borderId="13" xfId="0" applyFont="1" applyBorder="1" applyAlignment="1">
      <alignment horizontal="left"/>
    </xf>
    <xf numFmtId="0" fontId="56" fillId="0" borderId="0" xfId="44" applyFont="1" applyAlignment="1">
      <alignment horizontal="center" vertical="center"/>
    </xf>
    <xf numFmtId="164" fontId="33" fillId="0" borderId="16" xfId="28" applyNumberFormat="1" applyFont="1" applyBorder="1" applyAlignment="1"/>
    <xf numFmtId="164" fontId="33" fillId="0" borderId="17" xfId="28" applyNumberFormat="1" applyFont="1" applyBorder="1" applyAlignment="1"/>
    <xf numFmtId="0" fontId="37" fillId="0" borderId="13" xfId="0" applyFont="1" applyBorder="1" applyAlignment="1">
      <alignment horizontal="center"/>
    </xf>
    <xf numFmtId="0" fontId="39" fillId="0" borderId="0" xfId="44" applyFont="1" applyAlignment="1">
      <alignment horizontal="right"/>
    </xf>
    <xf numFmtId="171" fontId="39" fillId="0" borderId="13" xfId="44" applyNumberFormat="1" applyFont="1" applyBorder="1" applyAlignment="1">
      <alignment horizontal="center"/>
    </xf>
    <xf numFmtId="0" fontId="36" fillId="0" borderId="0" xfId="44" applyFont="1" applyAlignment="1">
      <alignment horizontal="right"/>
    </xf>
    <xf numFmtId="0" fontId="33" fillId="0" borderId="0" xfId="44" applyFont="1" applyAlignment="1">
      <alignment horizontal="right"/>
    </xf>
    <xf numFmtId="0" fontId="33" fillId="0" borderId="0" xfId="44" applyFont="1"/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64" fontId="33" fillId="0" borderId="16" xfId="28" applyNumberFormat="1" applyFont="1" applyBorder="1" applyAlignment="1">
      <alignment horizontal="center"/>
    </xf>
    <xf numFmtId="164" fontId="33" fillId="0" borderId="17" xfId="0" applyNumberFormat="1" applyFont="1" applyBorder="1" applyAlignment="1">
      <alignment horizontal="center"/>
    </xf>
    <xf numFmtId="164" fontId="33" fillId="0" borderId="16" xfId="0" applyNumberFormat="1" applyFont="1" applyBorder="1" applyAlignment="1">
      <alignment horizontal="center"/>
    </xf>
    <xf numFmtId="164" fontId="33" fillId="0" borderId="17" xfId="28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23" fillId="0" borderId="0" xfId="38" applyFont="1" applyAlignment="1">
      <alignment horizontal="center"/>
    </xf>
    <xf numFmtId="165" fontId="23" fillId="0" borderId="0" xfId="38" applyNumberFormat="1" applyFont="1" applyAlignment="1">
      <alignment horizontal="center"/>
    </xf>
    <xf numFmtId="0" fontId="22" fillId="0" borderId="13" xfId="38" applyFont="1" applyBorder="1" applyAlignment="1">
      <alignment horizontal="center"/>
    </xf>
    <xf numFmtId="3" fontId="20" fillId="0" borderId="0" xfId="38" applyNumberFormat="1" applyFont="1" applyAlignment="1">
      <alignment horizontal="center" vertical="center"/>
    </xf>
    <xf numFmtId="0" fontId="23" fillId="0" borderId="0" xfId="38" applyFont="1" applyAlignment="1">
      <alignment horizontal="right"/>
    </xf>
    <xf numFmtId="0" fontId="23" fillId="27" borderId="0" xfId="38" applyFont="1" applyFill="1" applyAlignment="1">
      <alignment horizontal="right"/>
    </xf>
    <xf numFmtId="0" fontId="59" fillId="0" borderId="11" xfId="0" applyFont="1" applyBorder="1" applyAlignment="1">
      <alignment vertical="center" wrapText="1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right"/>
    </xf>
    <xf numFmtId="0" fontId="0" fillId="0" borderId="11" xfId="0" applyBorder="1"/>
    <xf numFmtId="2" fontId="0" fillId="0" borderId="11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0" fontId="59" fillId="0" borderId="44" xfId="0" applyFont="1" applyBorder="1" applyAlignment="1">
      <alignment vertical="center" wrapText="1"/>
    </xf>
    <xf numFmtId="0" fontId="59" fillId="0" borderId="45" xfId="0" applyFont="1" applyBorder="1" applyAlignment="1">
      <alignment vertic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 3" xfId="44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28577</xdr:rowOff>
    </xdr:from>
    <xdr:to>
      <xdr:col>0</xdr:col>
      <xdr:colOff>1278428</xdr:colOff>
      <xdr:row>3</xdr:row>
      <xdr:rowOff>276225</xdr:rowOff>
    </xdr:to>
    <xdr:pic>
      <xdr:nvPicPr>
        <xdr:cNvPr id="2" name="Picture 2" descr="INFR-Logo[1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1" y="28577"/>
          <a:ext cx="1221277" cy="1133473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tabSelected="1" view="pageBreakPreview" topLeftCell="A11" zoomScaleNormal="100" zoomScaleSheetLayoutView="100" workbookViewId="0">
      <pane xSplit="1" topLeftCell="B1" activePane="topRight" state="frozen"/>
      <selection activeCell="A34" sqref="A34:O34"/>
      <selection pane="topRight" activeCell="E25" sqref="E25"/>
    </sheetView>
  </sheetViews>
  <sheetFormatPr defaultColWidth="8.88671875" defaultRowHeight="15.6" x14ac:dyDescent="0.3"/>
  <cols>
    <col min="1" max="1" width="21.33203125" style="3" customWidth="1"/>
    <col min="2" max="2" width="7.33203125" style="5" bestFit="1" customWidth="1"/>
    <col min="3" max="3" width="5.6640625" style="5" bestFit="1" customWidth="1"/>
    <col min="4" max="4" width="8.44140625" style="5" bestFit="1" customWidth="1"/>
    <col min="5" max="6" width="7.5546875" style="6" bestFit="1" customWidth="1"/>
    <col min="7" max="7" width="9" style="6" customWidth="1"/>
    <col min="8" max="8" width="8" style="6" customWidth="1"/>
    <col min="9" max="13" width="9.109375" style="6" bestFit="1" customWidth="1"/>
    <col min="14" max="14" width="7.5546875" style="6" bestFit="1" customWidth="1"/>
    <col min="15" max="16" width="7.5546875" style="6" customWidth="1"/>
    <col min="17" max="17" width="7.5546875" style="60" customWidth="1"/>
    <col min="18" max="18" width="8.88671875" style="125"/>
    <col min="19" max="19" width="9.88671875" style="106" customWidth="1"/>
    <col min="20" max="20" width="10.88671875" style="5" customWidth="1"/>
    <col min="21" max="28" width="8.88671875" style="5"/>
    <col min="29" max="16384" width="8.88671875" style="3"/>
  </cols>
  <sheetData>
    <row r="1" spans="1:28" s="1" customFormat="1" ht="23.4" x14ac:dyDescent="0.3">
      <c r="A1" s="359" t="s">
        <v>110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124"/>
      <c r="S1" s="105"/>
    </row>
    <row r="2" spans="1:28" s="1" customFormat="1" ht="23.4" x14ac:dyDescent="0.3">
      <c r="A2" s="359" t="s">
        <v>82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124"/>
      <c r="S2" s="105"/>
    </row>
    <row r="3" spans="1:28" s="1" customFormat="1" ht="23.4" x14ac:dyDescent="0.3">
      <c r="A3" s="359" t="s">
        <v>108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124"/>
      <c r="S3" s="105"/>
    </row>
    <row r="4" spans="1:28" s="1" customFormat="1" ht="23.4" x14ac:dyDescent="0.3">
      <c r="A4" s="359" t="s">
        <v>77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124"/>
      <c r="S4" s="105"/>
    </row>
    <row r="5" spans="1:28" x14ac:dyDescent="0.3">
      <c r="A5" s="145"/>
      <c r="B5" s="146"/>
      <c r="C5" s="146"/>
      <c r="D5" s="146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8"/>
      <c r="T5" s="3"/>
      <c r="U5" s="3"/>
      <c r="V5" s="3"/>
      <c r="W5" s="3"/>
      <c r="X5" s="3"/>
      <c r="Y5" s="3"/>
      <c r="Z5" s="3"/>
      <c r="AA5" s="3"/>
      <c r="AB5" s="3"/>
    </row>
    <row r="6" spans="1:28" s="1" customFormat="1" ht="45" customHeight="1" thickBot="1" x14ac:dyDescent="0.35">
      <c r="A6" s="133" t="s">
        <v>26</v>
      </c>
      <c r="B6" s="134" t="s">
        <v>27</v>
      </c>
      <c r="C6" s="134" t="s">
        <v>2</v>
      </c>
      <c r="D6" s="134" t="s">
        <v>5</v>
      </c>
      <c r="E6" s="135" t="s">
        <v>28</v>
      </c>
      <c r="F6" s="135" t="s">
        <v>63</v>
      </c>
      <c r="G6" s="135" t="s">
        <v>62</v>
      </c>
      <c r="H6" s="135" t="s">
        <v>29</v>
      </c>
      <c r="I6" s="136" t="s">
        <v>30</v>
      </c>
      <c r="J6" s="136" t="s">
        <v>31</v>
      </c>
      <c r="K6" s="136" t="s">
        <v>32</v>
      </c>
      <c r="L6" s="136" t="s">
        <v>33</v>
      </c>
      <c r="M6" s="136" t="s">
        <v>34</v>
      </c>
      <c r="N6" s="136" t="s">
        <v>35</v>
      </c>
      <c r="O6" s="136" t="s">
        <v>40</v>
      </c>
      <c r="P6" s="136" t="s">
        <v>41</v>
      </c>
      <c r="Q6" s="136" t="s">
        <v>45</v>
      </c>
      <c r="R6" s="124"/>
      <c r="S6" s="105"/>
    </row>
    <row r="7" spans="1:28" ht="16.5" customHeight="1" thickBot="1" x14ac:dyDescent="0.35">
      <c r="A7" s="332" t="s">
        <v>16</v>
      </c>
      <c r="B7" s="333">
        <f>Bareback!C5</f>
        <v>5</v>
      </c>
      <c r="C7" s="334">
        <f>Bareback!C6</f>
        <v>100</v>
      </c>
      <c r="D7" s="334">
        <f>Bareback!E6</f>
        <v>500</v>
      </c>
      <c r="E7" s="334">
        <f>Bareback!E8</f>
        <v>5000</v>
      </c>
      <c r="F7" s="334">
        <f>Bareback!E10</f>
        <v>5500</v>
      </c>
      <c r="G7" s="334">
        <f>Bareback!E12</f>
        <v>330</v>
      </c>
      <c r="H7" s="334">
        <f>Bareback!B18</f>
        <v>5170</v>
      </c>
      <c r="I7" s="335">
        <f>Bareback!D21</f>
        <v>3102</v>
      </c>
      <c r="J7" s="335">
        <f>Bareback!D22</f>
        <v>2068</v>
      </c>
      <c r="K7" s="335"/>
      <c r="L7" s="335"/>
      <c r="M7" s="335"/>
      <c r="N7" s="335"/>
      <c r="O7" s="335"/>
      <c r="P7" s="335"/>
      <c r="Q7" s="336">
        <f>B7*15</f>
        <v>75</v>
      </c>
      <c r="R7" s="126">
        <f>SUM(I7:P7)</f>
        <v>5170</v>
      </c>
      <c r="T7" s="3"/>
      <c r="W7" s="7"/>
    </row>
    <row r="8" spans="1:28" ht="9.75" customHeight="1" thickBot="1" x14ac:dyDescent="0.35">
      <c r="A8" s="194"/>
      <c r="B8" s="88"/>
      <c r="C8" s="89"/>
      <c r="D8" s="89"/>
      <c r="E8" s="89"/>
      <c r="F8" s="89"/>
      <c r="G8" s="89"/>
      <c r="H8" s="89"/>
      <c r="I8" s="90"/>
      <c r="J8" s="90"/>
      <c r="K8" s="90"/>
      <c r="L8" s="90"/>
      <c r="M8" s="90"/>
      <c r="N8" s="90"/>
      <c r="O8" s="90"/>
      <c r="P8" s="90"/>
      <c r="Q8" s="91"/>
      <c r="R8" s="126"/>
      <c r="T8" s="3"/>
      <c r="W8" s="7"/>
    </row>
    <row r="9" spans="1:28" ht="16.5" customHeight="1" thickBot="1" x14ac:dyDescent="0.35">
      <c r="A9" s="327" t="s">
        <v>17</v>
      </c>
      <c r="B9" s="344">
        <f>'Saddle Bronc'!C5</f>
        <v>6</v>
      </c>
      <c r="C9" s="329">
        <f>'Saddle Bronc'!C6</f>
        <v>100</v>
      </c>
      <c r="D9" s="329">
        <f>'Saddle Bronc'!E6</f>
        <v>600</v>
      </c>
      <c r="E9" s="329">
        <f>'Saddle Bronc'!E8</f>
        <v>5000</v>
      </c>
      <c r="F9" s="329">
        <f>'Saddle Bronc'!E10</f>
        <v>5600</v>
      </c>
      <c r="G9" s="329">
        <f>'Saddle Bronc'!E12</f>
        <v>336</v>
      </c>
      <c r="H9" s="329">
        <f>'Saddle Bronc'!B18</f>
        <v>5264</v>
      </c>
      <c r="I9" s="329">
        <f>'Saddle Bronc'!D21</f>
        <v>1210.72</v>
      </c>
      <c r="J9" s="329">
        <f>'Saddle Bronc'!D22</f>
        <v>1052.8</v>
      </c>
      <c r="K9" s="329">
        <f>'Saddle Bronc'!D23</f>
        <v>894.88000000000011</v>
      </c>
      <c r="L9" s="329">
        <f>'Saddle Bronc'!D24</f>
        <v>1053</v>
      </c>
      <c r="M9" s="329">
        <f>'Saddle Bronc'!D25</f>
        <v>1053</v>
      </c>
      <c r="N9" s="329">
        <f>'Saddle Bronc'!D26</f>
        <v>0</v>
      </c>
      <c r="O9" s="330"/>
      <c r="P9" s="330"/>
      <c r="Q9" s="331">
        <f>B9*15</f>
        <v>90</v>
      </c>
      <c r="R9" s="126">
        <f>SUM(I9:P9)</f>
        <v>5264.4</v>
      </c>
      <c r="T9" s="3"/>
      <c r="W9" s="7"/>
    </row>
    <row r="10" spans="1:28" ht="9.75" customHeight="1" thickBot="1" x14ac:dyDescent="0.35">
      <c r="A10" s="194"/>
      <c r="B10" s="88"/>
      <c r="C10" s="89"/>
      <c r="D10" s="89"/>
      <c r="E10" s="89"/>
      <c r="F10" s="89"/>
      <c r="G10" s="89"/>
      <c r="H10" s="89"/>
      <c r="I10" s="90"/>
      <c r="J10" s="90"/>
      <c r="K10" s="90"/>
      <c r="L10" s="90"/>
      <c r="M10" s="90"/>
      <c r="N10" s="90"/>
      <c r="O10" s="90"/>
      <c r="P10" s="90"/>
      <c r="Q10" s="91"/>
      <c r="R10" s="126"/>
      <c r="T10" s="7"/>
      <c r="U10" s="7"/>
      <c r="V10" s="7"/>
      <c r="W10" s="7"/>
    </row>
    <row r="11" spans="1:28" ht="16.5" customHeight="1" thickBot="1" x14ac:dyDescent="0.35">
      <c r="A11" s="332" t="s">
        <v>18</v>
      </c>
      <c r="B11" s="333">
        <f>'Bull Riding'!C5</f>
        <v>9</v>
      </c>
      <c r="C11" s="334">
        <f>'Bull Riding'!C6</f>
        <v>100</v>
      </c>
      <c r="D11" s="334">
        <f>'Bull Riding'!E6</f>
        <v>900</v>
      </c>
      <c r="E11" s="334">
        <f>'Bull Riding'!E8</f>
        <v>5000</v>
      </c>
      <c r="F11" s="334">
        <f>'Bull Riding'!E10</f>
        <v>5900</v>
      </c>
      <c r="G11" s="334">
        <f>'Bull Riding'!E12</f>
        <v>354</v>
      </c>
      <c r="H11" s="334">
        <f>'Bull Riding'!B18</f>
        <v>5546</v>
      </c>
      <c r="I11" s="335">
        <f>'Bull Riding'!D21</f>
        <v>1275.5800000000002</v>
      </c>
      <c r="J11" s="335">
        <f>'Bull Riding'!D22</f>
        <v>1109.2</v>
      </c>
      <c r="K11" s="335">
        <f>'Bull Riding'!D23</f>
        <v>942.82</v>
      </c>
      <c r="L11" s="335">
        <f>'Bull Riding'!D24</f>
        <v>776.44</v>
      </c>
      <c r="M11" s="335">
        <f>'Bull Riding'!D25</f>
        <v>610.06000000000006</v>
      </c>
      <c r="N11" s="335">
        <f>'Bull Riding'!D26</f>
        <v>443.68</v>
      </c>
      <c r="O11" s="335"/>
      <c r="P11" s="335"/>
      <c r="Q11" s="336">
        <f>B11*15</f>
        <v>135</v>
      </c>
      <c r="R11" s="126">
        <f>SUM(I11:P11)</f>
        <v>5157.7800000000016</v>
      </c>
      <c r="T11" s="3"/>
      <c r="W11" s="7"/>
    </row>
    <row r="12" spans="1:28" ht="9.75" customHeight="1" thickBot="1" x14ac:dyDescent="0.35">
      <c r="A12" s="194"/>
      <c r="B12" s="343"/>
      <c r="C12" s="89"/>
      <c r="D12" s="89"/>
      <c r="E12" s="89"/>
      <c r="F12" s="89"/>
      <c r="G12" s="89"/>
      <c r="H12" s="89"/>
      <c r="I12" s="90"/>
      <c r="J12" s="90"/>
      <c r="K12" s="90"/>
      <c r="L12" s="90"/>
      <c r="M12" s="90"/>
      <c r="N12" s="90"/>
      <c r="O12" s="90"/>
      <c r="P12" s="90"/>
      <c r="Q12" s="91"/>
      <c r="R12" s="126"/>
      <c r="T12" s="3"/>
      <c r="U12" s="7"/>
      <c r="V12" s="7"/>
      <c r="W12" s="7"/>
    </row>
    <row r="13" spans="1:28" ht="16.5" customHeight="1" thickBot="1" x14ac:dyDescent="0.35">
      <c r="A13" s="327" t="s">
        <v>21</v>
      </c>
      <c r="B13" s="342">
        <f>'Steer Wrestling'!C5</f>
        <v>13</v>
      </c>
      <c r="C13" s="329">
        <f>'Steer Wrestling'!C6</f>
        <v>100</v>
      </c>
      <c r="D13" s="329">
        <f>'Steer Wrestling'!E6</f>
        <v>1300</v>
      </c>
      <c r="E13" s="329">
        <f>'Steer Wrestling'!E8</f>
        <v>5000</v>
      </c>
      <c r="F13" s="329">
        <f>'Steer Wrestling'!E10</f>
        <v>6300</v>
      </c>
      <c r="G13" s="329">
        <f>'Steer Wrestling'!E12</f>
        <v>378</v>
      </c>
      <c r="H13" s="329">
        <f>'Steer Wrestling'!B18</f>
        <v>5922</v>
      </c>
      <c r="I13" s="330">
        <f>'Steer Wrestling'!D21</f>
        <v>1362.06</v>
      </c>
      <c r="J13" s="330">
        <f>'Steer Wrestling'!D22</f>
        <v>1184.4000000000001</v>
      </c>
      <c r="K13" s="330">
        <f>'Steer Wrestling'!D23</f>
        <v>1006.7400000000001</v>
      </c>
      <c r="L13" s="330">
        <f>'Steer Wrestling'!D24</f>
        <v>829.08</v>
      </c>
      <c r="M13" s="330">
        <f>'Steer Wrestling'!D25</f>
        <v>651.41999999999996</v>
      </c>
      <c r="N13" s="330">
        <f>'Steer Wrestling'!D26</f>
        <v>444.15</v>
      </c>
      <c r="O13" s="330"/>
      <c r="P13" s="330"/>
      <c r="Q13" s="331">
        <f>B13*15</f>
        <v>195</v>
      </c>
      <c r="R13" s="126">
        <f>SUM(I13:P13)</f>
        <v>5477.85</v>
      </c>
      <c r="W13" s="7"/>
    </row>
    <row r="14" spans="1:28" ht="9.75" customHeight="1" thickBot="1" x14ac:dyDescent="0.35">
      <c r="A14" s="194"/>
      <c r="B14" s="88"/>
      <c r="C14" s="89"/>
      <c r="D14" s="89"/>
      <c r="E14" s="89"/>
      <c r="F14" s="89"/>
      <c r="G14" s="89"/>
      <c r="H14" s="89"/>
      <c r="I14" s="90"/>
      <c r="J14" s="90"/>
      <c r="K14" s="90"/>
      <c r="L14" s="90"/>
      <c r="M14" s="90"/>
      <c r="N14" s="90"/>
      <c r="O14" s="90"/>
      <c r="P14" s="90"/>
      <c r="Q14" s="91"/>
      <c r="R14" s="126"/>
      <c r="T14" s="7"/>
      <c r="U14" s="7"/>
      <c r="V14" s="7"/>
      <c r="W14" s="7"/>
    </row>
    <row r="15" spans="1:28" ht="16.5" customHeight="1" thickBot="1" x14ac:dyDescent="0.35">
      <c r="A15" s="332" t="s">
        <v>36</v>
      </c>
      <c r="B15" s="333">
        <f>'Calf Roping'!C5</f>
        <v>18</v>
      </c>
      <c r="C15" s="334">
        <f>'Calf Roping'!C6</f>
        <v>100</v>
      </c>
      <c r="D15" s="334">
        <f>'Calf Roping'!E6</f>
        <v>1800</v>
      </c>
      <c r="E15" s="334">
        <f>'Calf Roping'!E8</f>
        <v>5000</v>
      </c>
      <c r="F15" s="334">
        <f>'Calf Roping'!E10</f>
        <v>6800</v>
      </c>
      <c r="G15" s="334">
        <f>'Calf Roping'!E12</f>
        <v>408</v>
      </c>
      <c r="H15" s="334">
        <f>'Calf Roping'!B18</f>
        <v>6392</v>
      </c>
      <c r="I15" s="335">
        <f>'Calf Roping'!D21</f>
        <v>1470.16</v>
      </c>
      <c r="J15" s="335">
        <f>'Calf Roping'!D22</f>
        <v>1278.4000000000001</v>
      </c>
      <c r="K15" s="335">
        <f>'Calf Roping'!D23</f>
        <v>1086.6400000000001</v>
      </c>
      <c r="L15" s="335">
        <f>'Calf Roping'!D24</f>
        <v>894.88000000000011</v>
      </c>
      <c r="M15" s="335">
        <f>'Calf Roping'!D25</f>
        <v>703.12</v>
      </c>
      <c r="N15" s="335">
        <f>'Calf Roping'!D26</f>
        <v>511.36</v>
      </c>
      <c r="O15" s="335">
        <f>'Calf Roping'!D27</f>
        <v>319.60000000000002</v>
      </c>
      <c r="P15" s="335">
        <f>'Calf Roping'!D28</f>
        <v>127.84</v>
      </c>
      <c r="Q15" s="336">
        <f>B15*15</f>
        <v>270</v>
      </c>
      <c r="R15" s="126">
        <f>SUM(I15:P15)</f>
        <v>6392.0000000000009</v>
      </c>
      <c r="T15" s="7"/>
      <c r="U15" s="7"/>
      <c r="W15" s="7"/>
    </row>
    <row r="16" spans="1:28" ht="9.75" customHeight="1" thickBot="1" x14ac:dyDescent="0.35">
      <c r="A16" s="194"/>
      <c r="B16" s="88"/>
      <c r="C16" s="89"/>
      <c r="D16" s="89"/>
      <c r="E16" s="89"/>
      <c r="F16" s="89"/>
      <c r="G16" s="89"/>
      <c r="H16" s="89"/>
      <c r="I16" s="90"/>
      <c r="J16" s="90"/>
      <c r="K16" s="90"/>
      <c r="L16" s="90"/>
      <c r="M16" s="90"/>
      <c r="N16" s="90"/>
      <c r="O16" s="90"/>
      <c r="P16" s="90"/>
      <c r="Q16" s="91"/>
      <c r="R16" s="126"/>
      <c r="T16" s="7"/>
      <c r="U16" s="7"/>
      <c r="V16" s="7"/>
      <c r="W16" s="7"/>
    </row>
    <row r="17" spans="1:27" ht="16.5" customHeight="1" thickBot="1" x14ac:dyDescent="0.35">
      <c r="A17" s="327" t="s">
        <v>37</v>
      </c>
      <c r="B17" s="328">
        <f>Breakaway!C5</f>
        <v>23</v>
      </c>
      <c r="C17" s="329">
        <f>Breakaway!C6</f>
        <v>100</v>
      </c>
      <c r="D17" s="329">
        <f>Breakaway!E6</f>
        <v>2300</v>
      </c>
      <c r="E17" s="329">
        <f>Breakaway!E8</f>
        <v>5000</v>
      </c>
      <c r="F17" s="329">
        <f>Breakaway!E10</f>
        <v>7300</v>
      </c>
      <c r="G17" s="329">
        <f>Breakaway!E12</f>
        <v>438</v>
      </c>
      <c r="H17" s="329">
        <f>Breakaway!B18</f>
        <v>6862</v>
      </c>
      <c r="I17" s="330">
        <f>Breakaway!D21</f>
        <v>1578.26</v>
      </c>
      <c r="J17" s="330">
        <f>Breakaway!D22</f>
        <v>1372.4</v>
      </c>
      <c r="K17" s="330">
        <f>Breakaway!D23</f>
        <v>1166.5400000000002</v>
      </c>
      <c r="L17" s="330">
        <f>Breakaway!D24</f>
        <v>960.68000000000006</v>
      </c>
      <c r="M17" s="330">
        <f>Breakaway!D25</f>
        <v>754.82</v>
      </c>
      <c r="N17" s="330">
        <f>Breakaway!D26</f>
        <v>548.96</v>
      </c>
      <c r="O17" s="330">
        <f>Breakaway!D27</f>
        <v>343.1</v>
      </c>
      <c r="P17" s="330">
        <f>Breakaway!D28</f>
        <v>137.24</v>
      </c>
      <c r="Q17" s="331">
        <f>B17*15</f>
        <v>345</v>
      </c>
      <c r="R17" s="126">
        <f>SUM(I17:P17)</f>
        <v>6862</v>
      </c>
      <c r="T17" s="7"/>
      <c r="U17" s="7"/>
      <c r="W17" s="7"/>
    </row>
    <row r="18" spans="1:27" ht="9.75" customHeight="1" thickBot="1" x14ac:dyDescent="0.35">
      <c r="A18" s="194"/>
      <c r="B18" s="88"/>
      <c r="C18" s="89"/>
      <c r="D18" s="89"/>
      <c r="E18" s="89"/>
      <c r="F18" s="89"/>
      <c r="G18" s="89"/>
      <c r="H18" s="89"/>
      <c r="I18" s="90"/>
      <c r="J18" s="90"/>
      <c r="K18" s="90"/>
      <c r="L18" s="90"/>
      <c r="M18" s="90"/>
      <c r="N18" s="90"/>
      <c r="O18" s="90"/>
      <c r="P18" s="90"/>
      <c r="Q18" s="91"/>
      <c r="R18" s="126"/>
      <c r="T18" s="7"/>
      <c r="U18" s="7"/>
      <c r="V18" s="7"/>
      <c r="W18" s="7"/>
    </row>
    <row r="19" spans="1:27" ht="16.5" customHeight="1" thickBot="1" x14ac:dyDescent="0.35">
      <c r="A19" s="332" t="s">
        <v>38</v>
      </c>
      <c r="B19" s="333">
        <f>'Barrel Racing'!C5</f>
        <v>26</v>
      </c>
      <c r="C19" s="334">
        <v>100</v>
      </c>
      <c r="D19" s="334">
        <f>'Barrel Racing'!E6</f>
        <v>2600</v>
      </c>
      <c r="E19" s="334">
        <f>'Barrel Racing'!E8</f>
        <v>5000</v>
      </c>
      <c r="F19" s="334">
        <f>'Barrel Racing'!E10</f>
        <v>7600</v>
      </c>
      <c r="G19" s="334">
        <f>'Barrel Racing'!E12</f>
        <v>456</v>
      </c>
      <c r="H19" s="334">
        <f>'Barrel Racing'!B18</f>
        <v>7144</v>
      </c>
      <c r="I19" s="335">
        <f>'Barrel Racing'!D21</f>
        <v>1643.1200000000001</v>
      </c>
      <c r="J19" s="335">
        <f>'Barrel Racing'!D22</f>
        <v>1428.8000000000002</v>
      </c>
      <c r="K19" s="335">
        <f>'Barrel Racing'!D23</f>
        <v>1214.48</v>
      </c>
      <c r="L19" s="335">
        <f>'Barrel Racing'!D24</f>
        <v>1000.1600000000001</v>
      </c>
      <c r="M19" s="335">
        <f>'Barrel Racing'!D25</f>
        <v>785.84</v>
      </c>
      <c r="N19" s="335">
        <f>'Barrel Racing'!D26</f>
        <v>571.52</v>
      </c>
      <c r="O19" s="335">
        <f>'Barrel Racing'!D27</f>
        <v>357.20000000000005</v>
      </c>
      <c r="P19" s="335">
        <f>'Barrel Racing'!D28</f>
        <v>142.88</v>
      </c>
      <c r="Q19" s="336">
        <f>B19*3</f>
        <v>78</v>
      </c>
      <c r="R19" s="126">
        <f>SUM(I19:P19)</f>
        <v>7144</v>
      </c>
      <c r="T19" s="7"/>
      <c r="W19" s="7"/>
    </row>
    <row r="20" spans="1:27" ht="9.75" customHeight="1" thickBot="1" x14ac:dyDescent="0.35">
      <c r="A20" s="194"/>
      <c r="B20" s="88"/>
      <c r="C20" s="89"/>
      <c r="D20" s="89"/>
      <c r="E20" s="89"/>
      <c r="F20" s="89"/>
      <c r="G20" s="89"/>
      <c r="H20" s="89"/>
      <c r="I20" s="90"/>
      <c r="J20" s="90"/>
      <c r="K20" s="90"/>
      <c r="L20" s="90"/>
      <c r="M20" s="90"/>
      <c r="N20" s="90"/>
      <c r="O20" s="90"/>
      <c r="P20" s="90"/>
      <c r="Q20" s="91"/>
      <c r="R20" s="126"/>
      <c r="T20" s="7"/>
      <c r="W20" s="7"/>
    </row>
    <row r="21" spans="1:27" ht="16.5" customHeight="1" thickBot="1" x14ac:dyDescent="0.35">
      <c r="A21" s="195" t="s">
        <v>89</v>
      </c>
      <c r="B21" s="128">
        <f>'Open Teams'!C5</f>
        <v>44</v>
      </c>
      <c r="C21" s="129">
        <v>100</v>
      </c>
      <c r="D21" s="129">
        <f>'Open Teams'!E6</f>
        <v>4400</v>
      </c>
      <c r="E21" s="129">
        <f>'Open Teams'!E8</f>
        <v>5000</v>
      </c>
      <c r="F21" s="129">
        <f>'Open Teams'!E10</f>
        <v>9400</v>
      </c>
      <c r="G21" s="129">
        <f>'Open Teams'!E12</f>
        <v>564</v>
      </c>
      <c r="H21" s="129">
        <f>'Open Teams'!E14</f>
        <v>8836</v>
      </c>
      <c r="I21" s="130">
        <f>'Open Teams'!D21</f>
        <v>2032.2800000000002</v>
      </c>
      <c r="J21" s="130">
        <f>'Open Teams'!D22</f>
        <v>1767.2</v>
      </c>
      <c r="K21" s="130">
        <f>'Open Teams'!D23</f>
        <v>1502.1200000000001</v>
      </c>
      <c r="L21" s="130">
        <f>'Open Teams'!D24</f>
        <v>1237.0400000000002</v>
      </c>
      <c r="M21" s="130">
        <f>'Open Teams'!D25</f>
        <v>971.96</v>
      </c>
      <c r="N21" s="130">
        <f>'Open Teams'!D26</f>
        <v>706.88</v>
      </c>
      <c r="O21" s="130">
        <f>'Open Teams'!D27</f>
        <v>441.8</v>
      </c>
      <c r="P21" s="130">
        <f>'Open Teams'!D28</f>
        <v>176.72</v>
      </c>
      <c r="Q21" s="131">
        <f>B21*15</f>
        <v>660</v>
      </c>
      <c r="R21" s="126">
        <f>SUM(I21:P21)</f>
        <v>8835.9999999999982</v>
      </c>
    </row>
    <row r="22" spans="1:27" ht="16.5" customHeight="1" thickBot="1" x14ac:dyDescent="0.35">
      <c r="A22" s="337" t="s">
        <v>90</v>
      </c>
      <c r="B22" s="338">
        <f>'Open Teams'!M5</f>
        <v>44</v>
      </c>
      <c r="C22" s="339">
        <f>'Open Teams'!M6</f>
        <v>100</v>
      </c>
      <c r="D22" s="339">
        <f>'Open Teams'!O6</f>
        <v>4400</v>
      </c>
      <c r="E22" s="339">
        <f>'Open Teams'!O8</f>
        <v>5000</v>
      </c>
      <c r="F22" s="339">
        <f>'Open Teams'!O10</f>
        <v>9400</v>
      </c>
      <c r="G22" s="339">
        <f>'Open Teams'!O12</f>
        <v>564</v>
      </c>
      <c r="H22" s="339">
        <f>'Open Teams'!O14</f>
        <v>8836</v>
      </c>
      <c r="I22" s="340">
        <f>'Open Teams'!N21</f>
        <v>2032.2800000000002</v>
      </c>
      <c r="J22" s="340">
        <f>'Open Teams'!N22</f>
        <v>1767.2</v>
      </c>
      <c r="K22" s="340">
        <f>'Open Teams'!N23</f>
        <v>1502.1200000000001</v>
      </c>
      <c r="L22" s="340">
        <f>'Open Teams'!N24</f>
        <v>1237.0400000000002</v>
      </c>
      <c r="M22" s="340">
        <f>'Open Teams'!N25</f>
        <v>971.96</v>
      </c>
      <c r="N22" s="340">
        <f>'Open Teams'!N26</f>
        <v>706.88</v>
      </c>
      <c r="O22" s="340">
        <f>'Open Teams'!N27</f>
        <v>441.8</v>
      </c>
      <c r="P22" s="340">
        <f>'Open Teams'!N28</f>
        <v>176.72</v>
      </c>
      <c r="Q22" s="341">
        <f>B22*15</f>
        <v>660</v>
      </c>
      <c r="R22" s="126">
        <f>SUM(I22:P22)</f>
        <v>8835.9999999999982</v>
      </c>
    </row>
    <row r="23" spans="1:27" ht="9.75" customHeight="1" thickBot="1" x14ac:dyDescent="0.35">
      <c r="A23" s="194"/>
      <c r="B23" s="88"/>
      <c r="C23" s="89"/>
      <c r="D23" s="89"/>
      <c r="E23" s="89"/>
      <c r="F23" s="89"/>
      <c r="G23" s="89"/>
      <c r="H23" s="89"/>
      <c r="I23" s="90"/>
      <c r="J23" s="90"/>
      <c r="K23" s="90"/>
      <c r="L23" s="90"/>
      <c r="M23" s="90"/>
      <c r="N23" s="90"/>
      <c r="O23" s="90"/>
      <c r="P23" s="90"/>
      <c r="Q23" s="91"/>
      <c r="R23" s="126"/>
    </row>
    <row r="24" spans="1:27" ht="16.5" customHeight="1" thickBot="1" x14ac:dyDescent="0.35">
      <c r="A24" s="332" t="s">
        <v>91</v>
      </c>
      <c r="B24" s="333">
        <f>'Jr. Breakaway'!C5</f>
        <v>4</v>
      </c>
      <c r="C24" s="334">
        <f>'Jr. Breakaway'!C6</f>
        <v>50</v>
      </c>
      <c r="D24" s="334">
        <f>'Jr. Breakaway'!E6</f>
        <v>200</v>
      </c>
      <c r="E24" s="334">
        <v>1000</v>
      </c>
      <c r="F24" s="334">
        <f>'Jr. Breakaway'!E10</f>
        <v>1200</v>
      </c>
      <c r="G24" s="334">
        <f>'Jr. Breakaway'!E12</f>
        <v>72</v>
      </c>
      <c r="H24" s="334">
        <f>'Jr. Breakaway'!B18</f>
        <v>1128</v>
      </c>
      <c r="I24" s="335">
        <f>'Jr. Breakaway'!D21</f>
        <v>676.8</v>
      </c>
      <c r="J24" s="335">
        <f>'Jr. Breakaway'!D22</f>
        <v>451.20000000000005</v>
      </c>
      <c r="K24" s="335">
        <f>'Jr. Breakaway'!D23</f>
        <v>0</v>
      </c>
      <c r="L24" s="335">
        <f>'Jr. Breakaway'!D24</f>
        <v>0</v>
      </c>
      <c r="M24" s="335">
        <f>'Jr. Breakaway'!D25</f>
        <v>0</v>
      </c>
      <c r="N24" s="335">
        <f>'Jr. Breakaway'!D26</f>
        <v>0</v>
      </c>
      <c r="O24" s="335"/>
      <c r="P24" s="335"/>
      <c r="Q24" s="336">
        <f>B24*15</f>
        <v>60</v>
      </c>
      <c r="R24" s="126">
        <f>SUM(I24:P24)</f>
        <v>1128</v>
      </c>
    </row>
    <row r="25" spans="1:27" ht="9.75" customHeight="1" thickBot="1" x14ac:dyDescent="0.35">
      <c r="A25" s="196"/>
      <c r="B25" s="137"/>
      <c r="C25" s="138"/>
      <c r="D25" s="138"/>
      <c r="E25" s="138"/>
      <c r="F25" s="138"/>
      <c r="G25" s="138"/>
      <c r="H25" s="138"/>
      <c r="I25" s="139"/>
      <c r="J25" s="139"/>
      <c r="K25" s="139"/>
      <c r="L25" s="139"/>
      <c r="M25" s="139"/>
      <c r="N25" s="139"/>
      <c r="O25" s="139"/>
      <c r="P25" s="139"/>
      <c r="Q25" s="140"/>
      <c r="R25" s="126"/>
    </row>
    <row r="26" spans="1:27" ht="16.5" customHeight="1" thickBot="1" x14ac:dyDescent="0.35">
      <c r="A26" s="327" t="s">
        <v>92</v>
      </c>
      <c r="B26" s="328">
        <f>'Jr. Barrel Racing'!C5</f>
        <v>4</v>
      </c>
      <c r="C26" s="329">
        <f>'Jr. Barrel Racing'!C6</f>
        <v>50</v>
      </c>
      <c r="D26" s="329">
        <f>'Jr. Barrel Racing'!E6</f>
        <v>200</v>
      </c>
      <c r="E26" s="329">
        <f>'Jr. Barrel Racing'!E8:F8</f>
        <v>1000</v>
      </c>
      <c r="F26" s="329">
        <f>'Jr. Barrel Racing'!E10</f>
        <v>1200</v>
      </c>
      <c r="G26" s="329">
        <f>'Jr. Barrel Racing'!E12</f>
        <v>72</v>
      </c>
      <c r="H26" s="329">
        <f>'Jr. Barrel Racing'!B18</f>
        <v>1128</v>
      </c>
      <c r="I26" s="330">
        <f>'Jr. Barrel Racing'!D21</f>
        <v>676.8</v>
      </c>
      <c r="J26" s="330">
        <f>'Jr. Barrel Racing'!D22</f>
        <v>451.20000000000005</v>
      </c>
      <c r="K26" s="330">
        <f>'Jr. Barrel Racing'!D23</f>
        <v>0</v>
      </c>
      <c r="L26" s="330">
        <f>'Jr. Barrel Racing'!D24</f>
        <v>0</v>
      </c>
      <c r="M26" s="330"/>
      <c r="N26" s="330"/>
      <c r="O26" s="330"/>
      <c r="P26" s="330"/>
      <c r="Q26" s="331">
        <f>B26*3</f>
        <v>12</v>
      </c>
      <c r="R26" s="126">
        <f>SUM(I26:P26)</f>
        <v>1128</v>
      </c>
    </row>
    <row r="27" spans="1:27" ht="9" customHeight="1" thickBot="1" x14ac:dyDescent="0.35">
      <c r="A27" s="194"/>
      <c r="B27" s="88"/>
      <c r="C27" s="89"/>
      <c r="D27" s="89"/>
      <c r="E27" s="89"/>
      <c r="F27" s="89"/>
      <c r="G27" s="89"/>
      <c r="H27" s="89"/>
      <c r="I27" s="90"/>
      <c r="J27" s="90"/>
      <c r="K27" s="90"/>
      <c r="L27" s="90"/>
      <c r="M27" s="90"/>
      <c r="N27" s="90"/>
      <c r="O27" s="90"/>
      <c r="P27" s="90"/>
      <c r="Q27" s="91"/>
      <c r="R27" s="126"/>
    </row>
    <row r="28" spans="1:27" ht="16.5" customHeight="1" thickBot="1" x14ac:dyDescent="0.35">
      <c r="A28" s="332" t="s">
        <v>93</v>
      </c>
      <c r="B28" s="333">
        <f>'Jr. Bull Riding'!C5</f>
        <v>0</v>
      </c>
      <c r="C28" s="334">
        <f>'Jr. Bull Riding'!C6</f>
        <v>50</v>
      </c>
      <c r="D28" s="334">
        <f>'Jr. Bull Riding'!E6</f>
        <v>0</v>
      </c>
      <c r="E28" s="334">
        <f>'Jr. Bull Riding'!E8:F8</f>
        <v>0</v>
      </c>
      <c r="F28" s="334">
        <f>'Jr. Bull Riding'!E10</f>
        <v>0</v>
      </c>
      <c r="G28" s="334">
        <f>'Jr. Bull Riding'!E12</f>
        <v>0</v>
      </c>
      <c r="H28" s="334">
        <f>'Jr. Bull Riding'!B18</f>
        <v>0</v>
      </c>
      <c r="I28" s="335">
        <f>'Jr. Bull Riding'!D21</f>
        <v>0</v>
      </c>
      <c r="J28" s="335">
        <f>'Jr. Bull Riding'!D22</f>
        <v>0</v>
      </c>
      <c r="K28" s="335">
        <f>'Jr. Bull Riding'!D23</f>
        <v>0</v>
      </c>
      <c r="L28" s="335">
        <f>'Jr. Bull Riding'!D24</f>
        <v>0</v>
      </c>
      <c r="M28" s="335"/>
      <c r="N28" s="335"/>
      <c r="O28" s="335"/>
      <c r="P28" s="335"/>
      <c r="Q28" s="336">
        <f>B28*15</f>
        <v>0</v>
      </c>
      <c r="R28" s="126">
        <f>SUM(I28:P28)</f>
        <v>0</v>
      </c>
    </row>
    <row r="29" spans="1:27" ht="9.75" customHeight="1" thickBot="1" x14ac:dyDescent="0.35">
      <c r="A29" s="194"/>
      <c r="B29" s="88"/>
      <c r="C29" s="89"/>
      <c r="D29" s="89"/>
      <c r="E29" s="89"/>
      <c r="F29" s="89"/>
      <c r="G29" s="89"/>
      <c r="H29" s="89"/>
      <c r="I29" s="90"/>
      <c r="J29" s="90"/>
      <c r="K29" s="90"/>
      <c r="L29" s="90"/>
      <c r="M29" s="90"/>
      <c r="N29" s="90"/>
      <c r="O29" s="90"/>
      <c r="P29" s="90"/>
      <c r="Q29" s="91"/>
      <c r="R29" s="126"/>
    </row>
    <row r="30" spans="1:27" ht="16.5" customHeight="1" thickBot="1" x14ac:dyDescent="0.35">
      <c r="A30" s="327" t="s">
        <v>20</v>
      </c>
      <c r="B30" s="328">
        <f>'Sr. Breakaway'!C5</f>
        <v>11</v>
      </c>
      <c r="C30" s="329">
        <f>'Sr. Breakaway'!C6</f>
        <v>75</v>
      </c>
      <c r="D30" s="329">
        <f>'Sr. Breakaway'!E6</f>
        <v>825</v>
      </c>
      <c r="E30" s="329">
        <f>'Sr. Breakaway'!E8:F8</f>
        <v>1000</v>
      </c>
      <c r="F30" s="329">
        <f>'Sr. Breakaway'!E10</f>
        <v>1825</v>
      </c>
      <c r="G30" s="329">
        <f>'Sr. Breakaway'!E12</f>
        <v>109.5</v>
      </c>
      <c r="H30" s="329">
        <f>'Sr. Breakaway'!B18</f>
        <v>1715.5</v>
      </c>
      <c r="I30" s="330">
        <f>'Sr. Breakaway'!D21</f>
        <v>686.2</v>
      </c>
      <c r="J30" s="330">
        <f>'Sr. Breakaway'!D22</f>
        <v>514.65</v>
      </c>
      <c r="K30" s="330">
        <f>'Sr. Breakaway'!D23</f>
        <v>343.1</v>
      </c>
      <c r="L30" s="330">
        <f>'Sr. Breakaway'!D24</f>
        <v>171.55</v>
      </c>
      <c r="M30" s="330">
        <f>'Sr. Breakaway'!D25</f>
        <v>0</v>
      </c>
      <c r="N30" s="330">
        <f>'Sr. Breakaway'!D26</f>
        <v>0</v>
      </c>
      <c r="O30" s="330"/>
      <c r="P30" s="330"/>
      <c r="Q30" s="331">
        <f>B30*15</f>
        <v>165</v>
      </c>
      <c r="R30" s="126">
        <f>SUM(I30:P30)</f>
        <v>1715.4999999999998</v>
      </c>
    </row>
    <row r="31" spans="1:27" ht="9.75" customHeight="1" thickBot="1" x14ac:dyDescent="0.35">
      <c r="A31" s="194"/>
      <c r="B31" s="88"/>
      <c r="C31" s="89"/>
      <c r="D31" s="89"/>
      <c r="E31" s="89"/>
      <c r="F31" s="89"/>
      <c r="G31" s="89"/>
      <c r="H31" s="89"/>
      <c r="I31" s="90"/>
      <c r="J31" s="90"/>
      <c r="K31" s="90"/>
      <c r="L31" s="90"/>
      <c r="M31" s="90"/>
      <c r="N31" s="90"/>
      <c r="O31" s="90"/>
      <c r="P31" s="90"/>
      <c r="Q31" s="91"/>
      <c r="R31" s="126"/>
    </row>
    <row r="32" spans="1:27" ht="16.5" customHeight="1" thickBot="1" x14ac:dyDescent="0.5">
      <c r="A32" s="197" t="s">
        <v>94</v>
      </c>
      <c r="B32" s="141">
        <f>'Sr. Team Roping'!C5</f>
        <v>10</v>
      </c>
      <c r="C32" s="142">
        <f>'Sr. Team Roping'!C6</f>
        <v>75</v>
      </c>
      <c r="D32" s="142">
        <f>'Sr. Team Roping'!E6</f>
        <v>750</v>
      </c>
      <c r="E32" s="142">
        <f>'Sr. Team Roping'!E8</f>
        <v>1000</v>
      </c>
      <c r="F32" s="142">
        <f>'Sr. Team Roping'!E10</f>
        <v>1750</v>
      </c>
      <c r="G32" s="142">
        <f>'Sr. Team Roping'!E12</f>
        <v>105</v>
      </c>
      <c r="H32" s="142">
        <f>'Sr. Team Roping'!B18</f>
        <v>1645</v>
      </c>
      <c r="I32" s="142">
        <f>'Sr. Team Roping'!D21</f>
        <v>658</v>
      </c>
      <c r="J32" s="142">
        <f>'Sr. Team Roping'!D22</f>
        <v>493.5</v>
      </c>
      <c r="K32" s="142">
        <f>'Sr. Team Roping'!D23</f>
        <v>329</v>
      </c>
      <c r="L32" s="142">
        <f>'Sr. Team Roping'!D24</f>
        <v>164.5</v>
      </c>
      <c r="M32" s="142">
        <f>'Sr. Team Roping'!D25</f>
        <v>0</v>
      </c>
      <c r="N32" s="142">
        <f>'Sr. Team Roping'!D26</f>
        <v>0</v>
      </c>
      <c r="O32" s="143"/>
      <c r="P32" s="143"/>
      <c r="Q32" s="144">
        <f>B32*15</f>
        <v>150</v>
      </c>
      <c r="R32" s="126">
        <f>SUM(I32:P32)</f>
        <v>1645</v>
      </c>
      <c r="V32" s="358"/>
      <c r="W32" s="358"/>
      <c r="X32" s="358"/>
      <c r="Y32" s="358"/>
      <c r="Z32" s="358"/>
      <c r="AA32" s="358"/>
    </row>
    <row r="33" spans="1:28" ht="16.5" customHeight="1" thickBot="1" x14ac:dyDescent="0.35">
      <c r="A33" s="322" t="s">
        <v>95</v>
      </c>
      <c r="B33" s="323">
        <f>'Sr. Team Roping'!M5</f>
        <v>10</v>
      </c>
      <c r="C33" s="324">
        <f>'Sr. Team Roping'!M6</f>
        <v>75</v>
      </c>
      <c r="D33" s="324">
        <f>'Sr. Team Roping'!O6</f>
        <v>750</v>
      </c>
      <c r="E33" s="324">
        <f>'Sr. Team Roping'!O8</f>
        <v>1000</v>
      </c>
      <c r="F33" s="324">
        <f>'Sr. Team Roping'!O10</f>
        <v>1750</v>
      </c>
      <c r="G33" s="324">
        <f>'Sr. Team Roping'!O12</f>
        <v>105</v>
      </c>
      <c r="H33" s="324">
        <f>'Sr. Team Roping'!L18</f>
        <v>1645</v>
      </c>
      <c r="I33" s="324">
        <f>'Sr. Team Roping'!N21</f>
        <v>658</v>
      </c>
      <c r="J33" s="324">
        <f>'Sr. Team Roping'!N22</f>
        <v>493.5</v>
      </c>
      <c r="K33" s="324">
        <f>'Sr. Team Roping'!N23</f>
        <v>329</v>
      </c>
      <c r="L33" s="324">
        <f>'Sr. Team Roping'!N24</f>
        <v>164.5</v>
      </c>
      <c r="M33" s="324">
        <f>'Sr. Team Roping'!N25</f>
        <v>0</v>
      </c>
      <c r="N33" s="324">
        <f>'Sr. Team Roping'!N26</f>
        <v>0</v>
      </c>
      <c r="O33" s="325"/>
      <c r="P33" s="325"/>
      <c r="Q33" s="326">
        <f>B33*15</f>
        <v>150</v>
      </c>
      <c r="R33" s="126">
        <f>SUM(I33:P33)</f>
        <v>1645</v>
      </c>
    </row>
    <row r="34" spans="1:28" s="8" customFormat="1" x14ac:dyDescent="0.3">
      <c r="A34" s="149" t="s">
        <v>42</v>
      </c>
      <c r="B34" s="150">
        <f>SUM(B7:B33)</f>
        <v>227</v>
      </c>
      <c r="C34" s="151"/>
      <c r="D34" s="151">
        <f>SUM(D7:D33)</f>
        <v>21525</v>
      </c>
      <c r="E34" s="151">
        <f>SUM(E7:E33)</f>
        <v>50000</v>
      </c>
      <c r="F34" s="151">
        <f>SUM(F7:F33)</f>
        <v>71525</v>
      </c>
      <c r="G34" s="151">
        <f>SUM(G7:G33)</f>
        <v>4291.5</v>
      </c>
      <c r="H34" s="151">
        <f>SUM(H7:H33)</f>
        <v>67233.5</v>
      </c>
      <c r="I34" s="152"/>
      <c r="J34" s="152"/>
      <c r="K34" s="152"/>
      <c r="L34" s="152"/>
      <c r="M34" s="152"/>
      <c r="N34" s="152"/>
      <c r="O34" s="152"/>
      <c r="P34" s="152"/>
      <c r="Q34" s="153">
        <f>SUM(Q7:Q33)-Q26-Q19</f>
        <v>2955</v>
      </c>
      <c r="R34" s="127">
        <f>SUM(R7:R33)</f>
        <v>66401.53</v>
      </c>
      <c r="S34" s="132"/>
      <c r="T34" s="9"/>
      <c r="U34" s="9"/>
      <c r="V34" s="9"/>
      <c r="W34" s="9"/>
      <c r="X34" s="9"/>
      <c r="Y34" s="9"/>
      <c r="Z34" s="9"/>
      <c r="AA34" s="9"/>
      <c r="AB34" s="9"/>
    </row>
    <row r="35" spans="1:28" s="8" customFormat="1" x14ac:dyDescent="0.3">
      <c r="A35" s="10"/>
      <c r="B35" s="2"/>
      <c r="C35" s="4"/>
      <c r="D35" s="4"/>
      <c r="E35" s="4"/>
      <c r="F35" s="4"/>
      <c r="G35" s="4"/>
      <c r="H35" s="4"/>
      <c r="I35" s="61"/>
      <c r="J35" s="61"/>
      <c r="K35" s="61"/>
      <c r="L35" s="61"/>
      <c r="M35" s="61"/>
      <c r="N35" s="61"/>
      <c r="O35" s="61"/>
      <c r="P35" s="61"/>
      <c r="Q35" s="11">
        <f>Q19+Q26</f>
        <v>90</v>
      </c>
      <c r="R35" s="127"/>
      <c r="S35" s="132"/>
      <c r="T35" s="9"/>
      <c r="U35" s="9"/>
      <c r="V35" s="9"/>
      <c r="W35" s="9"/>
      <c r="X35" s="9"/>
      <c r="Y35" s="9"/>
      <c r="Z35" s="9"/>
      <c r="AA35" s="9"/>
      <c r="AB35" s="9"/>
    </row>
    <row r="36" spans="1:28" x14ac:dyDescent="0.3">
      <c r="A36" s="92"/>
      <c r="B36" s="357"/>
      <c r="C36" s="357"/>
      <c r="D36" s="357"/>
      <c r="E36" s="93"/>
      <c r="F36" s="94"/>
      <c r="G36" s="94"/>
      <c r="H36" s="94"/>
      <c r="I36" s="94"/>
      <c r="J36" s="94"/>
    </row>
    <row r="37" spans="1:28" ht="14.25" customHeight="1" x14ac:dyDescent="0.3">
      <c r="A37" s="95"/>
      <c r="B37" s="96">
        <v>1</v>
      </c>
      <c r="C37" s="96">
        <v>2</v>
      </c>
      <c r="D37" s="96">
        <v>3</v>
      </c>
      <c r="E37" s="96">
        <v>4</v>
      </c>
      <c r="F37" s="96">
        <v>5</v>
      </c>
      <c r="G37" s="96">
        <v>6</v>
      </c>
      <c r="H37" s="96">
        <v>7</v>
      </c>
      <c r="I37" s="96">
        <v>8</v>
      </c>
      <c r="J37" s="94"/>
    </row>
    <row r="38" spans="1:28" ht="14.25" customHeight="1" x14ac:dyDescent="0.3">
      <c r="A38" s="97" t="s">
        <v>74</v>
      </c>
      <c r="B38" s="98">
        <v>0.4</v>
      </c>
      <c r="C38" s="98">
        <v>0.3</v>
      </c>
      <c r="D38" s="98">
        <v>0.2</v>
      </c>
      <c r="E38" s="98">
        <v>0.1</v>
      </c>
      <c r="F38" s="96"/>
      <c r="G38" s="96"/>
      <c r="H38" s="96"/>
      <c r="I38" s="96"/>
      <c r="J38" s="94"/>
    </row>
    <row r="39" spans="1:28" ht="14.25" customHeight="1" x14ac:dyDescent="0.3">
      <c r="A39" s="97" t="s">
        <v>75</v>
      </c>
      <c r="B39" s="98">
        <v>0.28999999999999998</v>
      </c>
      <c r="C39" s="98">
        <v>0.24</v>
      </c>
      <c r="D39" s="98">
        <v>0.19</v>
      </c>
      <c r="E39" s="98">
        <v>0.14000000000000001</v>
      </c>
      <c r="F39" s="98">
        <v>0.09</v>
      </c>
      <c r="G39" s="98">
        <v>0.05</v>
      </c>
      <c r="H39" s="96"/>
      <c r="I39" s="96"/>
      <c r="J39" s="94"/>
    </row>
    <row r="40" spans="1:28" ht="14.25" customHeight="1" x14ac:dyDescent="0.3">
      <c r="A40" s="97" t="s">
        <v>76</v>
      </c>
      <c r="B40" s="98">
        <v>0.23</v>
      </c>
      <c r="C40" s="98">
        <v>0.2</v>
      </c>
      <c r="D40" s="98">
        <v>0.17</v>
      </c>
      <c r="E40" s="98">
        <v>0.14000000000000001</v>
      </c>
      <c r="F40" s="98">
        <v>0.11</v>
      </c>
      <c r="G40" s="98">
        <v>0.08</v>
      </c>
      <c r="H40" s="98">
        <v>0.05</v>
      </c>
      <c r="I40" s="98">
        <v>0.02</v>
      </c>
      <c r="J40" s="94"/>
    </row>
    <row r="41" spans="1:28" x14ac:dyDescent="0.3">
      <c r="A41" s="95"/>
      <c r="B41" s="95"/>
      <c r="C41" s="95"/>
      <c r="D41" s="95"/>
      <c r="E41" s="95"/>
      <c r="F41" s="95"/>
      <c r="G41" s="95"/>
      <c r="H41" s="95"/>
      <c r="I41" s="95"/>
      <c r="J41" s="94"/>
    </row>
    <row r="42" spans="1:28" x14ac:dyDescent="0.3">
      <c r="A42" s="92"/>
      <c r="B42" s="99"/>
      <c r="C42" s="99"/>
      <c r="D42" s="99"/>
      <c r="E42" s="94"/>
      <c r="F42" s="94"/>
      <c r="G42" s="94"/>
      <c r="H42" s="94"/>
      <c r="I42" s="94"/>
      <c r="J42" s="94"/>
    </row>
    <row r="45" spans="1:28" x14ac:dyDescent="0.3">
      <c r="A45" s="356"/>
      <c r="B45" s="356"/>
      <c r="C45" s="356"/>
      <c r="D45" s="356"/>
      <c r="E45" s="62"/>
    </row>
    <row r="46" spans="1:28" x14ac:dyDescent="0.3">
      <c r="B46" s="2"/>
      <c r="C46" s="2"/>
      <c r="D46" s="2"/>
      <c r="E46" s="4"/>
    </row>
  </sheetData>
  <mergeCells count="7">
    <mergeCell ref="A45:D45"/>
    <mergeCell ref="B36:D36"/>
    <mergeCell ref="V32:AA32"/>
    <mergeCell ref="A1:Q1"/>
    <mergeCell ref="A4:Q4"/>
    <mergeCell ref="A2:Q2"/>
    <mergeCell ref="A3:Q3"/>
  </mergeCells>
  <printOptions horizontalCentered="1"/>
  <pageMargins left="0" right="0" top="0" bottom="0" header="0.5" footer="0.5"/>
  <pageSetup scale="90" fitToHeight="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view="pageBreakPreview" zoomScaleNormal="100" zoomScaleSheetLayoutView="100" workbookViewId="0">
      <selection activeCell="C26" sqref="C26"/>
    </sheetView>
  </sheetViews>
  <sheetFormatPr defaultColWidth="9.109375" defaultRowHeight="13.2" x14ac:dyDescent="0.25"/>
  <cols>
    <col min="1" max="1" width="6" style="26" customWidth="1"/>
    <col min="2" max="2" width="32.44140625" style="26" customWidth="1"/>
    <col min="3" max="3" width="9.6640625" style="26" customWidth="1"/>
    <col min="4" max="4" width="11.6640625" style="26" customWidth="1"/>
    <col min="5" max="5" width="9.6640625" style="26" customWidth="1"/>
    <col min="6" max="6" width="6" style="26" customWidth="1"/>
    <col min="7" max="7" width="21.44140625" style="26" customWidth="1"/>
    <col min="8" max="8" width="9.6640625" style="26" customWidth="1"/>
    <col min="9" max="9" width="11.6640625" style="26" customWidth="1"/>
    <col min="10" max="10" width="9.6640625" style="26" customWidth="1"/>
    <col min="11" max="11" width="6" style="26" customWidth="1"/>
    <col min="12" max="12" width="16" style="26" customWidth="1"/>
    <col min="13" max="13" width="9.6640625" style="26" customWidth="1"/>
    <col min="14" max="14" width="11.6640625" style="26" customWidth="1"/>
    <col min="15" max="15" width="9.6640625" style="26" customWidth="1"/>
    <col min="16" max="16" width="11.5546875" style="26" bestFit="1" customWidth="1"/>
    <col min="17" max="16384" width="9.109375" style="26"/>
  </cols>
  <sheetData>
    <row r="1" spans="1:15" s="59" customFormat="1" ht="22.8" x14ac:dyDescent="0.4">
      <c r="A1" s="366" t="s">
        <v>65</v>
      </c>
      <c r="B1" s="366"/>
      <c r="C1" s="367" t="s">
        <v>110</v>
      </c>
      <c r="D1" s="367"/>
      <c r="E1" s="367"/>
      <c r="F1" s="367"/>
      <c r="G1" s="367"/>
      <c r="H1" s="367"/>
      <c r="I1" s="367"/>
      <c r="K1" s="74"/>
      <c r="L1" s="74"/>
      <c r="M1" s="80"/>
      <c r="N1" s="74"/>
      <c r="O1" s="74"/>
    </row>
    <row r="2" spans="1:15" ht="13.8" x14ac:dyDescent="0.3">
      <c r="K2" s="75"/>
      <c r="L2" s="83"/>
      <c r="M2" s="78"/>
      <c r="N2" s="83"/>
      <c r="O2" s="75"/>
    </row>
    <row r="3" spans="1:15" ht="24.6" x14ac:dyDescent="0.4">
      <c r="A3" s="365" t="s">
        <v>0</v>
      </c>
      <c r="B3" s="361"/>
      <c r="C3" s="32" t="s">
        <v>20</v>
      </c>
      <c r="D3" s="33"/>
      <c r="E3" s="33"/>
      <c r="F3" s="33"/>
      <c r="G3" s="33"/>
      <c r="H3" s="27"/>
      <c r="I3" s="27"/>
      <c r="J3" s="27"/>
      <c r="K3" s="75"/>
      <c r="L3" s="83"/>
      <c r="M3" s="78"/>
      <c r="N3" s="83"/>
      <c r="O3" s="77"/>
    </row>
    <row r="4" spans="1:15" ht="15.6" customHeight="1" thickBot="1" x14ac:dyDescent="0.3">
      <c r="A4" s="27"/>
      <c r="B4" s="27"/>
      <c r="C4" s="27"/>
      <c r="D4" s="27"/>
      <c r="E4" s="27"/>
      <c r="F4" s="27"/>
      <c r="G4" s="27"/>
      <c r="H4" s="27"/>
      <c r="I4" s="354"/>
      <c r="J4" s="354"/>
      <c r="K4" s="354"/>
      <c r="L4" s="354"/>
      <c r="M4" s="354"/>
      <c r="N4" s="354"/>
      <c r="O4" s="354"/>
    </row>
    <row r="5" spans="1:15" ht="15.6" customHeight="1" thickBot="1" x14ac:dyDescent="0.3">
      <c r="A5" s="361" t="s">
        <v>1</v>
      </c>
      <c r="B5" s="362"/>
      <c r="C5" s="34">
        <v>11</v>
      </c>
      <c r="D5" s="27"/>
      <c r="E5" s="27"/>
      <c r="F5" s="27"/>
      <c r="G5" s="27"/>
      <c r="H5" s="27"/>
      <c r="I5" s="354"/>
      <c r="J5" s="354"/>
      <c r="K5" s="354"/>
      <c r="L5" s="354"/>
      <c r="M5" s="354"/>
      <c r="N5" s="354"/>
      <c r="O5" s="354"/>
    </row>
    <row r="6" spans="1:15" ht="15.6" customHeight="1" thickBot="1" x14ac:dyDescent="0.3">
      <c r="A6" s="361" t="s">
        <v>2</v>
      </c>
      <c r="B6" s="361"/>
      <c r="C6" s="35">
        <v>75</v>
      </c>
      <c r="D6" s="28" t="s">
        <v>3</v>
      </c>
      <c r="E6" s="380">
        <f>SUM(C5*C6)</f>
        <v>825</v>
      </c>
      <c r="F6" s="381"/>
      <c r="G6" s="27"/>
      <c r="H6" s="27"/>
      <c r="I6" s="354"/>
      <c r="J6" s="354"/>
      <c r="K6" s="354"/>
      <c r="L6" s="354"/>
      <c r="M6" s="354"/>
      <c r="N6" s="354"/>
      <c r="O6" s="354"/>
    </row>
    <row r="7" spans="1:15" ht="15.6" customHeight="1" thickBot="1" x14ac:dyDescent="0.3">
      <c r="A7" s="36"/>
      <c r="B7" s="36"/>
      <c r="C7" s="37"/>
      <c r="D7" s="28"/>
      <c r="E7" s="102"/>
      <c r="F7" s="111"/>
      <c r="G7" s="27"/>
      <c r="H7" s="27"/>
      <c r="I7" s="354"/>
      <c r="J7" s="354"/>
      <c r="K7" s="354"/>
      <c r="L7" s="354"/>
      <c r="M7" s="354"/>
      <c r="N7" s="354"/>
      <c r="O7" s="354"/>
    </row>
    <row r="8" spans="1:15" ht="15.6" customHeight="1" thickBot="1" x14ac:dyDescent="0.3">
      <c r="A8" s="361" t="s">
        <v>4</v>
      </c>
      <c r="B8" s="362"/>
      <c r="C8" s="40"/>
      <c r="D8" s="27"/>
      <c r="E8" s="382">
        <v>1000</v>
      </c>
      <c r="F8" s="381"/>
      <c r="G8" s="27"/>
      <c r="H8" s="27"/>
      <c r="I8" s="354"/>
      <c r="J8" s="354"/>
      <c r="K8" s="354"/>
      <c r="L8" s="354"/>
      <c r="M8" s="354"/>
      <c r="N8" s="354"/>
      <c r="O8" s="354"/>
    </row>
    <row r="9" spans="1:15" ht="15.6" customHeight="1" thickBot="1" x14ac:dyDescent="0.3">
      <c r="A9" s="36"/>
      <c r="B9" s="27"/>
      <c r="C9" s="27"/>
      <c r="D9" s="27"/>
      <c r="E9" s="28"/>
      <c r="F9" s="28"/>
      <c r="G9" s="27"/>
      <c r="H9" s="27"/>
      <c r="I9" s="354"/>
      <c r="J9" s="354"/>
      <c r="K9" s="354"/>
      <c r="L9" s="354"/>
      <c r="M9" s="354"/>
      <c r="N9" s="354"/>
      <c r="O9" s="354"/>
    </row>
    <row r="10" spans="1:15" ht="16.2" thickBot="1" x14ac:dyDescent="0.35">
      <c r="A10" s="361" t="s">
        <v>5</v>
      </c>
      <c r="B10" s="362"/>
      <c r="C10" s="27"/>
      <c r="D10" s="27"/>
      <c r="E10" s="382">
        <f>E6+E8</f>
        <v>1825</v>
      </c>
      <c r="F10" s="381"/>
      <c r="G10" s="27"/>
      <c r="H10" s="27"/>
      <c r="I10" s="27"/>
      <c r="J10" s="27"/>
      <c r="K10" s="78"/>
      <c r="L10" s="83"/>
      <c r="M10" s="79"/>
      <c r="N10" s="83"/>
      <c r="O10" s="77"/>
    </row>
    <row r="11" spans="1:15" ht="16.2" thickBot="1" x14ac:dyDescent="0.35">
      <c r="A11" s="36"/>
      <c r="B11" s="27"/>
      <c r="C11" s="27"/>
      <c r="D11" s="27"/>
      <c r="E11" s="28"/>
      <c r="F11" s="28"/>
      <c r="G11" s="27"/>
      <c r="H11" s="27"/>
      <c r="I11" s="27"/>
      <c r="J11" s="27"/>
      <c r="K11" s="78"/>
      <c r="L11" s="83"/>
      <c r="M11" s="79"/>
      <c r="N11" s="78"/>
      <c r="O11" s="77"/>
    </row>
    <row r="12" spans="1:15" ht="16.2" thickBot="1" x14ac:dyDescent="0.35">
      <c r="A12" s="361" t="s">
        <v>6</v>
      </c>
      <c r="B12" s="362"/>
      <c r="C12" s="40">
        <v>0.06</v>
      </c>
      <c r="D12" s="27"/>
      <c r="E12" s="380">
        <f>E10*0.06</f>
        <v>109.5</v>
      </c>
      <c r="F12" s="383"/>
      <c r="G12" s="27"/>
      <c r="H12" s="27"/>
      <c r="I12" s="27"/>
      <c r="J12" s="27"/>
      <c r="K12" s="78"/>
      <c r="L12" s="83"/>
      <c r="M12" s="79"/>
      <c r="N12" s="78"/>
      <c r="O12" s="77"/>
    </row>
    <row r="13" spans="1:15" ht="16.2" thickBot="1" x14ac:dyDescent="0.35">
      <c r="A13" s="36"/>
      <c r="B13" s="27"/>
      <c r="C13" s="27"/>
      <c r="D13" s="27"/>
      <c r="E13" s="111"/>
      <c r="F13" s="111"/>
      <c r="G13" s="27"/>
      <c r="H13" s="27"/>
      <c r="I13" s="27"/>
      <c r="J13" s="27"/>
      <c r="K13" s="78"/>
      <c r="L13" s="83"/>
      <c r="M13" s="79"/>
      <c r="N13" s="78"/>
      <c r="O13" s="77"/>
    </row>
    <row r="14" spans="1:15" ht="16.2" thickBot="1" x14ac:dyDescent="0.35">
      <c r="A14" s="361" t="s">
        <v>7</v>
      </c>
      <c r="B14" s="362"/>
      <c r="C14" s="27"/>
      <c r="D14" s="27"/>
      <c r="E14" s="382">
        <f>E10-E12</f>
        <v>1715.5</v>
      </c>
      <c r="F14" s="381"/>
      <c r="G14" s="27"/>
      <c r="H14" s="27"/>
      <c r="I14" s="27"/>
      <c r="J14" s="27"/>
      <c r="K14" s="78"/>
      <c r="L14" s="83"/>
      <c r="M14" s="76"/>
      <c r="N14" s="75"/>
      <c r="O14" s="77"/>
    </row>
    <row r="15" spans="1:15" ht="15.6" x14ac:dyDescent="0.3">
      <c r="A15" s="36"/>
      <c r="B15" s="27"/>
      <c r="C15" s="27"/>
      <c r="D15" s="27"/>
      <c r="E15" s="27"/>
      <c r="F15" s="27"/>
      <c r="G15" s="27"/>
      <c r="H15" s="27"/>
      <c r="I15" s="27"/>
      <c r="J15" s="27"/>
      <c r="K15" s="75"/>
      <c r="L15" s="83"/>
      <c r="M15" s="75"/>
      <c r="N15" s="75"/>
      <c r="O15" s="77"/>
    </row>
    <row r="16" spans="1:15" ht="15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27"/>
      <c r="K16" s="27"/>
      <c r="L16" s="27"/>
      <c r="M16" s="27"/>
      <c r="N16" s="27"/>
      <c r="O16" s="27"/>
    </row>
    <row r="17" spans="1:16" ht="15" x14ac:dyDescent="0.25">
      <c r="A17" s="41" t="s">
        <v>79</v>
      </c>
      <c r="B17" s="27"/>
      <c r="C17" s="27"/>
      <c r="D17" s="27"/>
      <c r="E17" s="27"/>
      <c r="F17" s="41" t="s">
        <v>8</v>
      </c>
      <c r="G17" s="27"/>
      <c r="H17" s="27"/>
      <c r="I17" s="27"/>
      <c r="J17" s="27"/>
      <c r="K17" s="41" t="s">
        <v>9</v>
      </c>
      <c r="L17" s="27"/>
      <c r="M17" s="27"/>
      <c r="N17" s="27"/>
      <c r="O17" s="27"/>
    </row>
    <row r="18" spans="1:16" s="42" customFormat="1" ht="17.399999999999999" x14ac:dyDescent="0.3">
      <c r="B18" s="42">
        <f>E14</f>
        <v>1715.5</v>
      </c>
      <c r="G18" s="42">
        <v>0</v>
      </c>
      <c r="L18" s="42">
        <v>0</v>
      </c>
      <c r="P18" s="42">
        <f>SUM(A18:O18)</f>
        <v>1715.5</v>
      </c>
    </row>
    <row r="19" spans="1:16" ht="15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6" s="63" customFormat="1" ht="30" x14ac:dyDescent="0.25">
      <c r="A20" s="30" t="s">
        <v>10</v>
      </c>
      <c r="B20" s="30" t="s">
        <v>11</v>
      </c>
      <c r="C20" s="30" t="s">
        <v>12</v>
      </c>
      <c r="D20" s="31" t="s">
        <v>13</v>
      </c>
      <c r="E20" s="30" t="s">
        <v>14</v>
      </c>
      <c r="F20" s="30" t="s">
        <v>10</v>
      </c>
      <c r="G20" s="30" t="s">
        <v>11</v>
      </c>
      <c r="H20" s="30" t="s">
        <v>12</v>
      </c>
      <c r="I20" s="31" t="s">
        <v>13</v>
      </c>
      <c r="J20" s="30" t="s">
        <v>14</v>
      </c>
      <c r="K20" s="30" t="s">
        <v>10</v>
      </c>
      <c r="L20" s="30" t="s">
        <v>11</v>
      </c>
      <c r="M20" s="30" t="s">
        <v>12</v>
      </c>
      <c r="N20" s="31" t="s">
        <v>13</v>
      </c>
      <c r="O20" s="30" t="s">
        <v>14</v>
      </c>
    </row>
    <row r="21" spans="1:16" s="44" customFormat="1" ht="22.5" customHeight="1" x14ac:dyDescent="0.4">
      <c r="A21" s="159">
        <v>1</v>
      </c>
      <c r="B21" s="391" t="s">
        <v>126</v>
      </c>
      <c r="C21" s="392">
        <v>2.83</v>
      </c>
      <c r="D21" s="84">
        <f>B18*0.4</f>
        <v>686.2</v>
      </c>
      <c r="E21" s="161"/>
      <c r="F21" s="159">
        <v>1</v>
      </c>
      <c r="G21" s="70"/>
      <c r="H21" s="160"/>
      <c r="I21" s="162"/>
      <c r="J21" s="163"/>
      <c r="K21" s="159">
        <v>1</v>
      </c>
      <c r="L21" s="70"/>
      <c r="M21" s="160"/>
      <c r="N21" s="162"/>
      <c r="O21" s="163"/>
    </row>
    <row r="22" spans="1:16" s="44" customFormat="1" ht="22.5" customHeight="1" x14ac:dyDescent="0.4">
      <c r="A22" s="164">
        <v>2</v>
      </c>
      <c r="B22" s="391" t="s">
        <v>127</v>
      </c>
      <c r="C22" s="392">
        <v>3.21</v>
      </c>
      <c r="D22" s="85">
        <f>B18*0.3</f>
        <v>514.65</v>
      </c>
      <c r="E22" s="161"/>
      <c r="F22" s="164">
        <v>2</v>
      </c>
      <c r="G22" s="71"/>
      <c r="H22" s="165"/>
      <c r="I22" s="166"/>
      <c r="J22" s="167"/>
      <c r="K22" s="164">
        <v>2</v>
      </c>
      <c r="L22" s="71"/>
      <c r="M22" s="165"/>
      <c r="N22" s="166"/>
      <c r="O22" s="167"/>
    </row>
    <row r="23" spans="1:16" s="44" customFormat="1" ht="22.5" customHeight="1" x14ac:dyDescent="0.4">
      <c r="A23" s="164">
        <v>3</v>
      </c>
      <c r="B23" s="391" t="s">
        <v>128</v>
      </c>
      <c r="C23" s="392">
        <v>3.39</v>
      </c>
      <c r="D23" s="85">
        <f>B18*0.2</f>
        <v>343.1</v>
      </c>
      <c r="E23" s="161"/>
      <c r="F23" s="164">
        <v>3</v>
      </c>
      <c r="G23" s="71"/>
      <c r="H23" s="165"/>
      <c r="I23" s="166"/>
      <c r="J23" s="167"/>
      <c r="K23" s="164">
        <v>3</v>
      </c>
      <c r="L23" s="71"/>
      <c r="M23" s="165"/>
      <c r="N23" s="166"/>
      <c r="O23" s="167"/>
    </row>
    <row r="24" spans="1:16" s="44" customFormat="1" ht="22.5" customHeight="1" x14ac:dyDescent="0.4">
      <c r="A24" s="164">
        <v>4</v>
      </c>
      <c r="B24" s="391" t="s">
        <v>129</v>
      </c>
      <c r="C24" s="392">
        <v>4.0199999999999996</v>
      </c>
      <c r="D24" s="85">
        <f>B18*0.1</f>
        <v>171.55</v>
      </c>
      <c r="E24" s="161"/>
      <c r="F24" s="164">
        <v>4</v>
      </c>
      <c r="G24" s="71"/>
      <c r="H24" s="165"/>
      <c r="I24" s="166"/>
      <c r="J24" s="167"/>
      <c r="K24" s="164">
        <v>4</v>
      </c>
      <c r="L24" s="71"/>
      <c r="M24" s="165"/>
      <c r="N24" s="166"/>
      <c r="O24" s="167"/>
    </row>
    <row r="25" spans="1:16" s="44" customFormat="1" ht="22.5" customHeight="1" x14ac:dyDescent="0.4">
      <c r="A25" s="164">
        <v>5</v>
      </c>
      <c r="B25" s="55"/>
      <c r="C25" s="174"/>
      <c r="D25" s="85"/>
      <c r="E25" s="167"/>
      <c r="F25" s="164">
        <v>5</v>
      </c>
      <c r="G25" s="71"/>
      <c r="H25" s="165"/>
      <c r="I25" s="168"/>
      <c r="J25" s="167"/>
      <c r="K25" s="164">
        <v>5</v>
      </c>
      <c r="L25" s="71"/>
      <c r="M25" s="165"/>
      <c r="N25" s="166"/>
      <c r="O25" s="167"/>
    </row>
    <row r="26" spans="1:16" s="44" customFormat="1" ht="22.5" customHeight="1" x14ac:dyDescent="0.4">
      <c r="A26" s="164">
        <v>6</v>
      </c>
      <c r="B26" s="55"/>
      <c r="C26" s="174"/>
      <c r="D26" s="85"/>
      <c r="E26" s="167"/>
      <c r="F26" s="164">
        <v>6</v>
      </c>
      <c r="G26" s="71"/>
      <c r="H26" s="165"/>
      <c r="I26" s="168"/>
      <c r="J26" s="167"/>
      <c r="K26" s="164">
        <v>6</v>
      </c>
      <c r="L26" s="71"/>
      <c r="M26" s="165"/>
      <c r="N26" s="166"/>
      <c r="O26" s="167"/>
    </row>
    <row r="27" spans="1:16" s="44" customFormat="1" ht="22.8" x14ac:dyDescent="0.4">
      <c r="A27" s="164">
        <v>7</v>
      </c>
      <c r="B27" s="71"/>
      <c r="C27" s="165"/>
      <c r="D27" s="85"/>
      <c r="E27" s="167"/>
      <c r="F27" s="164">
        <v>7</v>
      </c>
      <c r="G27" s="71"/>
      <c r="H27" s="165"/>
      <c r="I27" s="168"/>
      <c r="J27" s="167"/>
      <c r="K27" s="164">
        <v>7</v>
      </c>
      <c r="L27" s="71"/>
      <c r="M27" s="165"/>
      <c r="N27" s="168"/>
      <c r="O27" s="167"/>
    </row>
    <row r="28" spans="1:16" s="44" customFormat="1" ht="22.8" x14ac:dyDescent="0.4">
      <c r="A28" s="164">
        <v>8</v>
      </c>
      <c r="B28" s="71"/>
      <c r="C28" s="165"/>
      <c r="D28" s="85"/>
      <c r="E28" s="167"/>
      <c r="F28" s="164">
        <v>8</v>
      </c>
      <c r="G28" s="71"/>
      <c r="H28" s="165"/>
      <c r="I28" s="168"/>
      <c r="J28" s="167"/>
      <c r="K28" s="164">
        <v>8</v>
      </c>
      <c r="L28" s="71"/>
      <c r="M28" s="165"/>
      <c r="N28" s="168"/>
      <c r="O28" s="167"/>
    </row>
    <row r="29" spans="1:16" s="44" customFormat="1" ht="22.8" x14ac:dyDescent="0.4">
      <c r="A29" s="164">
        <v>9</v>
      </c>
      <c r="B29" s="71"/>
      <c r="C29" s="165"/>
      <c r="D29" s="82"/>
      <c r="E29" s="167"/>
      <c r="F29" s="164">
        <v>9</v>
      </c>
      <c r="G29" s="71"/>
      <c r="H29" s="165"/>
      <c r="I29" s="168"/>
      <c r="J29" s="167"/>
      <c r="K29" s="164">
        <v>9</v>
      </c>
      <c r="L29" s="71"/>
      <c r="M29" s="165"/>
      <c r="N29" s="168"/>
      <c r="O29" s="167"/>
    </row>
    <row r="30" spans="1:16" s="44" customFormat="1" ht="22.8" x14ac:dyDescent="0.4">
      <c r="A30" s="164">
        <v>10</v>
      </c>
      <c r="B30" s="71"/>
      <c r="C30" s="165"/>
      <c r="D30" s="114"/>
      <c r="E30" s="167"/>
      <c r="F30" s="164">
        <v>10</v>
      </c>
      <c r="G30" s="71"/>
      <c r="H30" s="165"/>
      <c r="I30" s="168"/>
      <c r="J30" s="167"/>
      <c r="K30" s="164">
        <v>10</v>
      </c>
      <c r="L30" s="71"/>
      <c r="M30" s="165"/>
      <c r="N30" s="168"/>
      <c r="O30" s="167"/>
    </row>
    <row r="31" spans="1:16" s="44" customFormat="1" ht="22.8" x14ac:dyDescent="0.4">
      <c r="A31" s="164">
        <v>11</v>
      </c>
      <c r="B31" s="71"/>
      <c r="C31" s="71"/>
      <c r="D31" s="114"/>
      <c r="E31" s="167"/>
      <c r="F31" s="164">
        <v>11</v>
      </c>
      <c r="G31" s="71"/>
      <c r="H31" s="71"/>
      <c r="I31" s="168"/>
      <c r="J31" s="167"/>
      <c r="K31" s="164">
        <v>11</v>
      </c>
      <c r="L31" s="71"/>
      <c r="M31" s="71"/>
      <c r="N31" s="168"/>
      <c r="O31" s="167"/>
    </row>
    <row r="32" spans="1:16" s="44" customFormat="1" ht="22.8" x14ac:dyDescent="0.4">
      <c r="A32" s="164">
        <v>12</v>
      </c>
      <c r="B32" s="71"/>
      <c r="C32" s="71"/>
      <c r="D32" s="114"/>
      <c r="E32" s="167"/>
      <c r="F32" s="164">
        <v>12</v>
      </c>
      <c r="G32" s="71"/>
      <c r="H32" s="71"/>
      <c r="I32" s="168"/>
      <c r="J32" s="167"/>
      <c r="K32" s="164">
        <v>12</v>
      </c>
      <c r="L32" s="71"/>
      <c r="M32" s="71"/>
      <c r="N32" s="168"/>
      <c r="O32" s="167"/>
    </row>
    <row r="33" spans="1:17" ht="17.399999999999999" x14ac:dyDescent="0.3">
      <c r="A33" s="169"/>
      <c r="B33" s="169"/>
      <c r="C33" s="169"/>
      <c r="D33" s="170">
        <f>SUM(D21:D32)</f>
        <v>1715.4999999999998</v>
      </c>
      <c r="E33" s="170"/>
      <c r="F33" s="170"/>
      <c r="G33" s="169"/>
      <c r="H33" s="171"/>
      <c r="I33" s="172">
        <f>SUM(I21:I32)</f>
        <v>0</v>
      </c>
      <c r="J33" s="169"/>
      <c r="K33" s="169"/>
      <c r="L33" s="169"/>
      <c r="M33" s="169"/>
      <c r="N33" s="172">
        <f>SUM(N21:N32)</f>
        <v>0</v>
      </c>
      <c r="O33" s="169"/>
      <c r="P33" s="122">
        <f>SUM(A33:O33)</f>
        <v>1715.4999999999998</v>
      </c>
    </row>
    <row r="34" spans="1:17" ht="12.75" customHeight="1" x14ac:dyDescent="0.25">
      <c r="A34" s="384"/>
      <c r="B34" s="384"/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</row>
    <row r="35" spans="1:17" ht="12.75" customHeight="1" x14ac:dyDescent="0.25">
      <c r="A35" s="360" t="s">
        <v>15</v>
      </c>
      <c r="B35" s="360"/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04"/>
      <c r="Q35" s="304"/>
    </row>
    <row r="36" spans="1:17" ht="12.75" customHeight="1" x14ac:dyDescent="0.25">
      <c r="A36" s="360" t="s">
        <v>100</v>
      </c>
      <c r="B36" s="360"/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04"/>
      <c r="Q36" s="304"/>
    </row>
    <row r="37" spans="1:17" ht="12.75" customHeight="1" x14ac:dyDescent="0.25">
      <c r="A37" s="360" t="s">
        <v>101</v>
      </c>
      <c r="B37" s="360"/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04"/>
      <c r="Q37" s="304"/>
    </row>
    <row r="38" spans="1:17" ht="12.75" customHeight="1" x14ac:dyDescent="0.25">
      <c r="A38" s="360" t="s">
        <v>102</v>
      </c>
      <c r="B38" s="360"/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</row>
    <row r="39" spans="1:17" ht="12.75" customHeight="1" x14ac:dyDescent="0.25">
      <c r="A39" s="368" t="s">
        <v>103</v>
      </c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05"/>
      <c r="Q39" s="305"/>
    </row>
    <row r="40" spans="1:17" x14ac:dyDescent="0.25">
      <c r="A40" s="360" t="s">
        <v>104</v>
      </c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04"/>
      <c r="Q40" s="304"/>
    </row>
    <row r="41" spans="1:17" x14ac:dyDescent="0.25">
      <c r="A41" s="360" t="s">
        <v>105</v>
      </c>
      <c r="B41" s="360"/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360"/>
      <c r="O41" s="360"/>
      <c r="P41" s="304"/>
      <c r="Q41" s="304"/>
    </row>
  </sheetData>
  <mergeCells count="22">
    <mergeCell ref="A37:O37"/>
    <mergeCell ref="A14:B14"/>
    <mergeCell ref="E14:F14"/>
    <mergeCell ref="A34:O34"/>
    <mergeCell ref="A35:O35"/>
    <mergeCell ref="A36:O36"/>
    <mergeCell ref="A40:O40"/>
    <mergeCell ref="A41:O41"/>
    <mergeCell ref="A1:B1"/>
    <mergeCell ref="C1:I1"/>
    <mergeCell ref="A3:B3"/>
    <mergeCell ref="A5:B5"/>
    <mergeCell ref="A6:B6"/>
    <mergeCell ref="E6:F6"/>
    <mergeCell ref="A8:B8"/>
    <mergeCell ref="E8:F8"/>
    <mergeCell ref="A10:B10"/>
    <mergeCell ref="E10:F10"/>
    <mergeCell ref="A12:B12"/>
    <mergeCell ref="E12:F12"/>
    <mergeCell ref="A38:Q38"/>
    <mergeCell ref="A39:O39"/>
  </mergeCells>
  <printOptions horizontalCentered="1"/>
  <pageMargins left="0.12" right="0.12" top="0.25" bottom="0.25" header="0.5" footer="0.5"/>
  <pageSetup scale="75" orientation="landscape" r:id="rId1"/>
  <headerFooter scaleWithDoc="0"/>
  <colBreaks count="1" manualBreakCount="1">
    <brk id="15" max="1048575" man="1"/>
  </col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view="pageBreakPreview" zoomScale="90" zoomScaleNormal="100" zoomScaleSheetLayoutView="90" workbookViewId="0">
      <selection activeCell="D17" sqref="D17"/>
    </sheetView>
  </sheetViews>
  <sheetFormatPr defaultColWidth="9.109375" defaultRowHeight="13.2" x14ac:dyDescent="0.25"/>
  <cols>
    <col min="1" max="1" width="6" style="26" customWidth="1"/>
    <col min="2" max="2" width="32.5546875" style="26" customWidth="1"/>
    <col min="3" max="3" width="9.6640625" style="26" customWidth="1"/>
    <col min="4" max="4" width="11.6640625" style="26" customWidth="1"/>
    <col min="5" max="5" width="9.6640625" style="26" customWidth="1"/>
    <col min="6" max="6" width="6" style="26" customWidth="1"/>
    <col min="7" max="7" width="24.109375" style="26" customWidth="1"/>
    <col min="8" max="8" width="9.6640625" style="26" customWidth="1"/>
    <col min="9" max="9" width="11.6640625" style="26" customWidth="1"/>
    <col min="10" max="10" width="9.6640625" style="26" customWidth="1"/>
    <col min="11" max="11" width="6" style="26" customWidth="1"/>
    <col min="12" max="12" width="14" style="26" customWidth="1"/>
    <col min="13" max="13" width="9.6640625" style="26" customWidth="1"/>
    <col min="14" max="14" width="11.6640625" style="26" customWidth="1"/>
    <col min="15" max="15" width="9.6640625" style="26" customWidth="1"/>
    <col min="16" max="16" width="11.5546875" style="26" bestFit="1" customWidth="1"/>
    <col min="17" max="16384" width="9.109375" style="26"/>
  </cols>
  <sheetData>
    <row r="1" spans="1:15" s="59" customFormat="1" ht="22.8" x14ac:dyDescent="0.4">
      <c r="A1" s="366" t="s">
        <v>65</v>
      </c>
      <c r="B1" s="366"/>
      <c r="C1" s="367" t="s">
        <v>110</v>
      </c>
      <c r="D1" s="367"/>
      <c r="E1" s="367"/>
      <c r="F1" s="367"/>
      <c r="G1" s="367"/>
      <c r="H1" s="367"/>
      <c r="I1" s="367"/>
      <c r="K1" s="74"/>
      <c r="L1" s="74"/>
      <c r="M1" s="80"/>
      <c r="N1" s="74"/>
      <c r="O1" s="74"/>
    </row>
    <row r="2" spans="1:15" ht="13.8" x14ac:dyDescent="0.3">
      <c r="K2" s="75"/>
      <c r="L2" s="83"/>
      <c r="M2" s="78"/>
      <c r="N2" s="83"/>
      <c r="O2" s="75"/>
    </row>
    <row r="3" spans="1:15" ht="24.6" x14ac:dyDescent="0.4">
      <c r="A3" s="365" t="s">
        <v>0</v>
      </c>
      <c r="B3" s="361"/>
      <c r="C3" s="32" t="s">
        <v>22</v>
      </c>
      <c r="D3" s="33"/>
      <c r="E3" s="33"/>
      <c r="F3" s="33"/>
      <c r="G3" s="33"/>
      <c r="H3" s="27"/>
      <c r="I3" s="27"/>
      <c r="J3" s="27"/>
      <c r="K3" s="75"/>
      <c r="L3" s="83"/>
      <c r="M3" s="78"/>
      <c r="N3" s="83"/>
      <c r="O3" s="77"/>
    </row>
    <row r="4" spans="1:15" ht="15.6" customHeight="1" thickBot="1" x14ac:dyDescent="0.3">
      <c r="A4" s="27"/>
      <c r="B4" s="27"/>
      <c r="C4" s="27"/>
      <c r="D4" s="27"/>
      <c r="E4" s="27"/>
      <c r="F4" s="27"/>
      <c r="G4" s="27"/>
      <c r="H4" s="27"/>
      <c r="I4" s="354"/>
      <c r="J4" s="354"/>
      <c r="K4" s="354"/>
      <c r="L4" s="354"/>
      <c r="M4" s="354"/>
      <c r="N4" s="354"/>
      <c r="O4" s="354"/>
    </row>
    <row r="5" spans="1:15" ht="15.6" customHeight="1" thickBot="1" x14ac:dyDescent="0.3">
      <c r="A5" s="361" t="s">
        <v>1</v>
      </c>
      <c r="B5" s="362"/>
      <c r="C5" s="34">
        <v>4</v>
      </c>
      <c r="D5" s="27"/>
      <c r="E5" s="27"/>
      <c r="F5" s="27"/>
      <c r="G5" s="27"/>
      <c r="H5" s="27"/>
      <c r="I5" s="354"/>
      <c r="J5" s="354"/>
      <c r="K5" s="354"/>
      <c r="L5" s="354"/>
      <c r="M5" s="354"/>
      <c r="N5" s="354"/>
      <c r="O5" s="354"/>
    </row>
    <row r="6" spans="1:15" ht="15.6" customHeight="1" thickBot="1" x14ac:dyDescent="0.3">
      <c r="A6" s="361" t="s">
        <v>2</v>
      </c>
      <c r="B6" s="361"/>
      <c r="C6" s="35">
        <v>50</v>
      </c>
      <c r="D6" s="28" t="s">
        <v>3</v>
      </c>
      <c r="E6" s="380">
        <f>SUM(C5*C6)</f>
        <v>200</v>
      </c>
      <c r="F6" s="381"/>
      <c r="G6" s="27"/>
      <c r="H6" s="27"/>
      <c r="I6" s="354"/>
      <c r="J6" s="354"/>
      <c r="K6" s="354"/>
      <c r="L6" s="354"/>
      <c r="M6" s="354"/>
      <c r="N6" s="354"/>
      <c r="O6" s="354"/>
    </row>
    <row r="7" spans="1:15" ht="15.6" customHeight="1" thickBot="1" x14ac:dyDescent="0.3">
      <c r="A7" s="36"/>
      <c r="B7" s="36"/>
      <c r="C7" s="37"/>
      <c r="D7" s="28"/>
      <c r="E7" s="102"/>
      <c r="F7" s="111"/>
      <c r="G7" s="27"/>
      <c r="H7" s="27"/>
      <c r="I7" s="354"/>
      <c r="J7" s="354"/>
      <c r="K7" s="354"/>
      <c r="L7" s="354"/>
      <c r="M7" s="354"/>
      <c r="N7" s="354"/>
      <c r="O7" s="354"/>
    </row>
    <row r="8" spans="1:15" ht="15.6" customHeight="1" thickBot="1" x14ac:dyDescent="0.3">
      <c r="A8" s="361" t="s">
        <v>4</v>
      </c>
      <c r="B8" s="362"/>
      <c r="C8" s="40"/>
      <c r="D8" s="27"/>
      <c r="E8" s="382">
        <v>1000</v>
      </c>
      <c r="F8" s="381"/>
      <c r="G8" s="27"/>
      <c r="H8" s="27"/>
      <c r="I8" s="354"/>
      <c r="J8" s="354"/>
      <c r="K8" s="354"/>
      <c r="L8" s="354"/>
      <c r="M8" s="354"/>
      <c r="N8" s="354"/>
      <c r="O8" s="354"/>
    </row>
    <row r="9" spans="1:15" ht="15.6" customHeight="1" thickBot="1" x14ac:dyDescent="0.3">
      <c r="A9" s="36"/>
      <c r="B9" s="27"/>
      <c r="C9" s="27"/>
      <c r="D9" s="27"/>
      <c r="E9" s="28"/>
      <c r="F9" s="28"/>
      <c r="G9" s="27"/>
      <c r="H9" s="27"/>
      <c r="I9" s="354"/>
      <c r="J9" s="354"/>
      <c r="K9" s="354"/>
      <c r="L9" s="354"/>
      <c r="M9" s="354"/>
      <c r="N9" s="354"/>
      <c r="O9" s="354"/>
    </row>
    <row r="10" spans="1:15" ht="16.2" thickBot="1" x14ac:dyDescent="0.35">
      <c r="A10" s="361" t="s">
        <v>5</v>
      </c>
      <c r="B10" s="362"/>
      <c r="C10" s="27"/>
      <c r="D10" s="27"/>
      <c r="E10" s="382">
        <f>E6+E8</f>
        <v>1200</v>
      </c>
      <c r="F10" s="381"/>
      <c r="G10" s="27"/>
      <c r="H10" s="27"/>
      <c r="I10" s="27"/>
      <c r="J10" s="27"/>
      <c r="K10" s="78"/>
      <c r="L10" s="83"/>
      <c r="M10" s="79"/>
      <c r="N10" s="83"/>
      <c r="O10" s="77"/>
    </row>
    <row r="11" spans="1:15" ht="16.2" thickBot="1" x14ac:dyDescent="0.35">
      <c r="A11" s="36"/>
      <c r="B11" s="27"/>
      <c r="C11" s="27"/>
      <c r="D11" s="27"/>
      <c r="E11" s="28"/>
      <c r="F11" s="28"/>
      <c r="G11" s="27"/>
      <c r="H11" s="27"/>
      <c r="I11" s="27"/>
      <c r="J11" s="27"/>
      <c r="K11" s="78"/>
      <c r="L11" s="83"/>
      <c r="M11" s="79"/>
      <c r="N11" s="78"/>
      <c r="O11" s="77"/>
    </row>
    <row r="12" spans="1:15" ht="16.2" thickBot="1" x14ac:dyDescent="0.35">
      <c r="A12" s="361" t="s">
        <v>6</v>
      </c>
      <c r="B12" s="362"/>
      <c r="C12" s="40">
        <v>0.06</v>
      </c>
      <c r="D12" s="27"/>
      <c r="E12" s="380">
        <f>E10*0.06</f>
        <v>72</v>
      </c>
      <c r="F12" s="383"/>
      <c r="G12" s="27"/>
      <c r="H12" s="27"/>
      <c r="I12" s="27"/>
      <c r="J12" s="27"/>
      <c r="K12" s="78"/>
      <c r="L12" s="83"/>
      <c r="M12" s="79"/>
      <c r="N12" s="78"/>
      <c r="O12" s="77"/>
    </row>
    <row r="13" spans="1:15" ht="16.2" thickBot="1" x14ac:dyDescent="0.35">
      <c r="A13" s="36"/>
      <c r="B13" s="27"/>
      <c r="C13" s="27"/>
      <c r="D13" s="27"/>
      <c r="E13" s="111"/>
      <c r="F13" s="111"/>
      <c r="G13" s="27"/>
      <c r="H13" s="27"/>
      <c r="I13" s="27"/>
      <c r="J13" s="27"/>
      <c r="K13" s="78"/>
      <c r="L13" s="83"/>
      <c r="M13" s="79"/>
      <c r="N13" s="78"/>
      <c r="O13" s="77"/>
    </row>
    <row r="14" spans="1:15" ht="16.2" thickBot="1" x14ac:dyDescent="0.35">
      <c r="A14" s="361" t="s">
        <v>7</v>
      </c>
      <c r="B14" s="362"/>
      <c r="C14" s="27"/>
      <c r="D14" s="27"/>
      <c r="E14" s="382">
        <f>E10-E12</f>
        <v>1128</v>
      </c>
      <c r="F14" s="381"/>
      <c r="G14" s="27"/>
      <c r="H14" s="27"/>
      <c r="I14" s="27"/>
      <c r="J14" s="27"/>
      <c r="K14" s="78"/>
      <c r="L14" s="83"/>
      <c r="M14" s="76"/>
      <c r="N14" s="75"/>
      <c r="O14" s="77"/>
    </row>
    <row r="15" spans="1:15" ht="15.6" x14ac:dyDescent="0.3">
      <c r="A15" s="36"/>
      <c r="B15" s="27"/>
      <c r="C15" s="27"/>
      <c r="D15" s="27"/>
      <c r="E15" s="27"/>
      <c r="F15" s="27"/>
      <c r="G15" s="27"/>
      <c r="H15" s="27"/>
      <c r="I15" s="27"/>
      <c r="J15" s="27"/>
      <c r="K15" s="75"/>
      <c r="L15" s="83"/>
      <c r="M15" s="75"/>
      <c r="N15" s="75"/>
      <c r="O15" s="77"/>
    </row>
    <row r="16" spans="1:15" ht="15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27"/>
      <c r="K16" s="27"/>
      <c r="L16" s="27"/>
      <c r="M16" s="27"/>
      <c r="N16" s="27"/>
      <c r="O16" s="27"/>
    </row>
    <row r="17" spans="1:16" ht="15" x14ac:dyDescent="0.25">
      <c r="A17" s="41" t="s">
        <v>79</v>
      </c>
      <c r="B17" s="27"/>
      <c r="C17" s="27"/>
      <c r="D17" s="27"/>
      <c r="E17" s="27"/>
      <c r="F17" s="41" t="s">
        <v>8</v>
      </c>
      <c r="G17" s="27"/>
      <c r="H17" s="27"/>
      <c r="I17" s="27"/>
      <c r="J17" s="27"/>
      <c r="K17" s="41" t="s">
        <v>9</v>
      </c>
      <c r="L17" s="27"/>
      <c r="M17" s="27"/>
      <c r="N17" s="27"/>
      <c r="O17" s="27"/>
    </row>
    <row r="18" spans="1:16" s="42" customFormat="1" ht="17.399999999999999" x14ac:dyDescent="0.3">
      <c r="B18" s="42">
        <f>E14</f>
        <v>1128</v>
      </c>
      <c r="G18" s="42">
        <v>0</v>
      </c>
      <c r="L18" s="42">
        <v>0</v>
      </c>
      <c r="P18" s="42">
        <f>SUM(A18:O18)</f>
        <v>1128</v>
      </c>
    </row>
    <row r="19" spans="1:16" ht="15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6" s="63" customFormat="1" ht="30" x14ac:dyDescent="0.25">
      <c r="A20" s="30" t="s">
        <v>10</v>
      </c>
      <c r="B20" s="30" t="s">
        <v>11</v>
      </c>
      <c r="C20" s="30" t="s">
        <v>12</v>
      </c>
      <c r="D20" s="31" t="s">
        <v>13</v>
      </c>
      <c r="E20" s="30" t="s">
        <v>14</v>
      </c>
      <c r="F20" s="30" t="s">
        <v>10</v>
      </c>
      <c r="G20" s="30" t="s">
        <v>11</v>
      </c>
      <c r="H20" s="30" t="s">
        <v>12</v>
      </c>
      <c r="I20" s="31" t="s">
        <v>13</v>
      </c>
      <c r="J20" s="30" t="s">
        <v>14</v>
      </c>
      <c r="K20" s="30" t="s">
        <v>10</v>
      </c>
      <c r="L20" s="30" t="s">
        <v>11</v>
      </c>
      <c r="M20" s="30" t="s">
        <v>12</v>
      </c>
      <c r="N20" s="31" t="s">
        <v>13</v>
      </c>
      <c r="O20" s="30" t="s">
        <v>14</v>
      </c>
    </row>
    <row r="21" spans="1:16" s="44" customFormat="1" ht="22.5" customHeight="1" x14ac:dyDescent="0.4">
      <c r="A21" s="159">
        <v>1</v>
      </c>
      <c r="B21" s="391" t="s">
        <v>136</v>
      </c>
      <c r="C21" s="395">
        <v>4.32</v>
      </c>
      <c r="D21" s="84">
        <f>B18*0.6</f>
        <v>676.8</v>
      </c>
      <c r="E21" s="161"/>
      <c r="F21" s="159">
        <v>1</v>
      </c>
      <c r="G21" s="70"/>
      <c r="H21" s="160"/>
      <c r="I21" s="162"/>
      <c r="J21" s="163"/>
      <c r="K21" s="159">
        <v>1</v>
      </c>
      <c r="L21" s="70"/>
      <c r="M21" s="160"/>
      <c r="N21" s="162"/>
      <c r="O21" s="163"/>
    </row>
    <row r="22" spans="1:16" s="44" customFormat="1" ht="22.5" customHeight="1" x14ac:dyDescent="0.4">
      <c r="A22" s="164">
        <v>2</v>
      </c>
      <c r="B22" s="391" t="s">
        <v>137</v>
      </c>
      <c r="C22" s="395">
        <v>10.33</v>
      </c>
      <c r="D22" s="85">
        <f>B18*0.4</f>
        <v>451.20000000000005</v>
      </c>
      <c r="E22" s="161"/>
      <c r="F22" s="164">
        <v>2</v>
      </c>
      <c r="G22" s="71"/>
      <c r="H22" s="165"/>
      <c r="I22" s="166"/>
      <c r="J22" s="167"/>
      <c r="K22" s="164">
        <v>2</v>
      </c>
      <c r="L22" s="71"/>
      <c r="M22" s="165"/>
      <c r="N22" s="166"/>
      <c r="O22" s="167"/>
    </row>
    <row r="23" spans="1:16" s="44" customFormat="1" ht="22.5" customHeight="1" x14ac:dyDescent="0.4">
      <c r="A23" s="164">
        <v>3</v>
      </c>
      <c r="B23" s="55"/>
      <c r="C23" s="174"/>
      <c r="D23" s="85"/>
      <c r="E23" s="161"/>
      <c r="F23" s="164">
        <v>3</v>
      </c>
      <c r="G23" s="71"/>
      <c r="H23" s="165"/>
      <c r="I23" s="166"/>
      <c r="J23" s="167"/>
      <c r="K23" s="164">
        <v>3</v>
      </c>
      <c r="L23" s="71"/>
      <c r="M23" s="165"/>
      <c r="N23" s="166"/>
      <c r="O23" s="167"/>
    </row>
    <row r="24" spans="1:16" s="44" customFormat="1" ht="22.5" customHeight="1" x14ac:dyDescent="0.4">
      <c r="A24" s="164">
        <v>4</v>
      </c>
      <c r="B24" s="55"/>
      <c r="C24" s="174"/>
      <c r="D24" s="85"/>
      <c r="E24" s="161"/>
      <c r="F24" s="164">
        <v>4</v>
      </c>
      <c r="G24" s="71"/>
      <c r="H24" s="165"/>
      <c r="I24" s="166"/>
      <c r="J24" s="167"/>
      <c r="K24" s="164">
        <v>4</v>
      </c>
      <c r="L24" s="71"/>
      <c r="M24" s="165"/>
      <c r="N24" s="166"/>
      <c r="O24" s="167"/>
    </row>
    <row r="25" spans="1:16" s="44" customFormat="1" ht="22.8" x14ac:dyDescent="0.4">
      <c r="A25" s="164">
        <v>5</v>
      </c>
      <c r="B25" s="71"/>
      <c r="C25" s="174"/>
      <c r="D25" s="85"/>
      <c r="E25" s="167"/>
      <c r="F25" s="164">
        <v>5</v>
      </c>
      <c r="G25" s="71"/>
      <c r="H25" s="165"/>
      <c r="I25" s="168"/>
      <c r="J25" s="167"/>
      <c r="K25" s="164">
        <v>5</v>
      </c>
      <c r="L25" s="71"/>
      <c r="M25" s="165"/>
      <c r="N25" s="166"/>
      <c r="O25" s="167"/>
    </row>
    <row r="26" spans="1:16" s="44" customFormat="1" ht="22.8" x14ac:dyDescent="0.4">
      <c r="A26" s="164">
        <v>6</v>
      </c>
      <c r="B26" s="55"/>
      <c r="C26" s="174"/>
      <c r="D26" s="85"/>
      <c r="E26" s="167"/>
      <c r="F26" s="164">
        <v>6</v>
      </c>
      <c r="G26" s="71"/>
      <c r="H26" s="165"/>
      <c r="I26" s="168"/>
      <c r="J26" s="167"/>
      <c r="K26" s="164">
        <v>6</v>
      </c>
      <c r="L26" s="71"/>
      <c r="M26" s="165"/>
      <c r="N26" s="166"/>
      <c r="O26" s="167"/>
    </row>
    <row r="27" spans="1:16" s="44" customFormat="1" ht="22.8" x14ac:dyDescent="0.4">
      <c r="A27" s="164">
        <v>7</v>
      </c>
      <c r="B27" s="71"/>
      <c r="C27" s="165"/>
      <c r="D27" s="85"/>
      <c r="E27" s="167"/>
      <c r="F27" s="164">
        <v>7</v>
      </c>
      <c r="G27" s="71"/>
      <c r="H27" s="165"/>
      <c r="I27" s="168"/>
      <c r="J27" s="167"/>
      <c r="K27" s="164">
        <v>7</v>
      </c>
      <c r="L27" s="71"/>
      <c r="M27" s="165"/>
      <c r="N27" s="168"/>
      <c r="O27" s="167"/>
    </row>
    <row r="28" spans="1:16" s="44" customFormat="1" ht="22.8" x14ac:dyDescent="0.4">
      <c r="A28" s="164">
        <v>8</v>
      </c>
      <c r="B28" s="71"/>
      <c r="C28" s="165"/>
      <c r="D28" s="85"/>
      <c r="E28" s="167"/>
      <c r="F28" s="164">
        <v>8</v>
      </c>
      <c r="G28" s="71"/>
      <c r="H28" s="165"/>
      <c r="I28" s="168"/>
      <c r="J28" s="167"/>
      <c r="K28" s="164">
        <v>8</v>
      </c>
      <c r="L28" s="71"/>
      <c r="M28" s="165"/>
      <c r="N28" s="168"/>
      <c r="O28" s="167"/>
    </row>
    <row r="29" spans="1:16" s="44" customFormat="1" ht="22.8" x14ac:dyDescent="0.4">
      <c r="A29" s="164">
        <v>9</v>
      </c>
      <c r="B29" s="71"/>
      <c r="C29" s="165"/>
      <c r="D29" s="82"/>
      <c r="E29" s="167"/>
      <c r="F29" s="164">
        <v>9</v>
      </c>
      <c r="G29" s="71"/>
      <c r="H29" s="165"/>
      <c r="I29" s="168"/>
      <c r="J29" s="167"/>
      <c r="K29" s="164">
        <v>9</v>
      </c>
      <c r="L29" s="71"/>
      <c r="M29" s="165"/>
      <c r="N29" s="168"/>
      <c r="O29" s="167"/>
    </row>
    <row r="30" spans="1:16" s="44" customFormat="1" ht="22.8" x14ac:dyDescent="0.4">
      <c r="A30" s="164">
        <v>10</v>
      </c>
      <c r="B30" s="71"/>
      <c r="C30" s="165"/>
      <c r="D30" s="114"/>
      <c r="E30" s="167"/>
      <c r="F30" s="164">
        <v>10</v>
      </c>
      <c r="G30" s="71"/>
      <c r="H30" s="165"/>
      <c r="I30" s="168"/>
      <c r="J30" s="167"/>
      <c r="K30" s="164">
        <v>10</v>
      </c>
      <c r="L30" s="71"/>
      <c r="M30" s="165"/>
      <c r="N30" s="168"/>
      <c r="O30" s="167"/>
    </row>
    <row r="31" spans="1:16" s="44" customFormat="1" ht="22.8" x14ac:dyDescent="0.4">
      <c r="A31" s="164">
        <v>11</v>
      </c>
      <c r="B31" s="71"/>
      <c r="C31" s="71"/>
      <c r="D31" s="114"/>
      <c r="E31" s="167"/>
      <c r="F31" s="164">
        <v>11</v>
      </c>
      <c r="G31" s="71"/>
      <c r="H31" s="71"/>
      <c r="I31" s="168"/>
      <c r="J31" s="167"/>
      <c r="K31" s="164">
        <v>11</v>
      </c>
      <c r="L31" s="71"/>
      <c r="M31" s="71"/>
      <c r="N31" s="168"/>
      <c r="O31" s="167"/>
    </row>
    <row r="32" spans="1:16" s="44" customFormat="1" ht="22.8" x14ac:dyDescent="0.4">
      <c r="A32" s="164">
        <v>12</v>
      </c>
      <c r="B32" s="71"/>
      <c r="C32" s="71"/>
      <c r="D32" s="114"/>
      <c r="E32" s="167"/>
      <c r="F32" s="164">
        <v>12</v>
      </c>
      <c r="G32" s="71"/>
      <c r="H32" s="71"/>
      <c r="I32" s="168"/>
      <c r="J32" s="167"/>
      <c r="K32" s="164">
        <v>12</v>
      </c>
      <c r="L32" s="71"/>
      <c r="M32" s="71"/>
      <c r="N32" s="168"/>
      <c r="O32" s="167"/>
    </row>
    <row r="33" spans="1:17" ht="17.399999999999999" x14ac:dyDescent="0.3">
      <c r="A33" s="169"/>
      <c r="B33" s="169"/>
      <c r="C33" s="169"/>
      <c r="D33" s="237">
        <f>SUM(D21:D32)</f>
        <v>1128</v>
      </c>
      <c r="E33" s="170"/>
      <c r="F33" s="170"/>
      <c r="G33" s="169"/>
      <c r="H33" s="171"/>
      <c r="I33" s="172">
        <f>SUM(I21:I32)</f>
        <v>0</v>
      </c>
      <c r="J33" s="169"/>
      <c r="K33" s="169"/>
      <c r="L33" s="169"/>
      <c r="M33" s="169"/>
      <c r="N33" s="172">
        <f>SUM(N21:N32)</f>
        <v>0</v>
      </c>
      <c r="O33" s="169"/>
      <c r="P33" s="122">
        <f>SUM(A33:O33)</f>
        <v>1128</v>
      </c>
    </row>
    <row r="34" spans="1:17" ht="12.75" customHeight="1" x14ac:dyDescent="0.25">
      <c r="A34" s="384"/>
      <c r="B34" s="384"/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</row>
    <row r="35" spans="1:17" ht="12.75" customHeight="1" x14ac:dyDescent="0.25">
      <c r="A35" s="360" t="s">
        <v>15</v>
      </c>
      <c r="B35" s="360"/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04"/>
      <c r="Q35" s="304"/>
    </row>
    <row r="36" spans="1:17" ht="12.75" customHeight="1" x14ac:dyDescent="0.25">
      <c r="A36" s="360" t="s">
        <v>100</v>
      </c>
      <c r="B36" s="360"/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04"/>
      <c r="Q36" s="304"/>
    </row>
    <row r="37" spans="1:17" ht="12.75" customHeight="1" x14ac:dyDescent="0.25">
      <c r="A37" s="360" t="s">
        <v>101</v>
      </c>
      <c r="B37" s="360"/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04"/>
      <c r="Q37" s="304"/>
    </row>
    <row r="38" spans="1:17" ht="12.75" customHeight="1" x14ac:dyDescent="0.25">
      <c r="A38" s="360" t="s">
        <v>102</v>
      </c>
      <c r="B38" s="360"/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</row>
    <row r="39" spans="1:17" ht="12.75" customHeight="1" x14ac:dyDescent="0.25">
      <c r="A39" s="368" t="s">
        <v>103</v>
      </c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05"/>
      <c r="Q39" s="305"/>
    </row>
    <row r="40" spans="1:17" x14ac:dyDescent="0.25">
      <c r="A40" s="360" t="s">
        <v>104</v>
      </c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04"/>
      <c r="Q40" s="304"/>
    </row>
    <row r="41" spans="1:17" x14ac:dyDescent="0.25">
      <c r="A41" s="360" t="s">
        <v>105</v>
      </c>
      <c r="B41" s="360"/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360"/>
      <c r="O41" s="360"/>
      <c r="P41" s="304"/>
      <c r="Q41" s="304"/>
    </row>
  </sheetData>
  <mergeCells count="22">
    <mergeCell ref="A1:B1"/>
    <mergeCell ref="A10:B10"/>
    <mergeCell ref="E10:F10"/>
    <mergeCell ref="A12:B12"/>
    <mergeCell ref="E12:F12"/>
    <mergeCell ref="A3:B3"/>
    <mergeCell ref="A5:B5"/>
    <mergeCell ref="A6:B6"/>
    <mergeCell ref="E6:F6"/>
    <mergeCell ref="A8:B8"/>
    <mergeCell ref="E8:F8"/>
    <mergeCell ref="C1:I1"/>
    <mergeCell ref="A40:O40"/>
    <mergeCell ref="A41:O41"/>
    <mergeCell ref="A37:O37"/>
    <mergeCell ref="A39:O39"/>
    <mergeCell ref="A14:B14"/>
    <mergeCell ref="E14:F14"/>
    <mergeCell ref="A34:O34"/>
    <mergeCell ref="A35:O35"/>
    <mergeCell ref="A36:O36"/>
    <mergeCell ref="A38:Q38"/>
  </mergeCells>
  <printOptions horizontalCentered="1"/>
  <pageMargins left="0.12" right="0.12" top="0.25" bottom="0.25" header="0.5" footer="0.5"/>
  <pageSetup scale="75" orientation="landscape" r:id="rId1"/>
  <headerFooter scaleWithDoc="0"/>
  <colBreaks count="1" manualBreakCount="1">
    <brk id="15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view="pageBreakPreview" zoomScale="80" zoomScaleNormal="100" zoomScaleSheetLayoutView="80" workbookViewId="0">
      <selection activeCell="I12" sqref="I12"/>
    </sheetView>
  </sheetViews>
  <sheetFormatPr defaultColWidth="9.109375" defaultRowHeight="13.2" x14ac:dyDescent="0.25"/>
  <cols>
    <col min="1" max="1" width="6" style="252" customWidth="1"/>
    <col min="2" max="2" width="25.6640625" style="252" customWidth="1"/>
    <col min="3" max="3" width="10.6640625" style="252" customWidth="1"/>
    <col min="4" max="4" width="13.6640625" style="252" customWidth="1"/>
    <col min="5" max="5" width="13" style="252" customWidth="1"/>
    <col min="6" max="10" width="9" style="252" customWidth="1"/>
    <col min="11" max="11" width="6" style="252" customWidth="1"/>
    <col min="12" max="12" width="25.6640625" style="252" customWidth="1"/>
    <col min="13" max="13" width="10.6640625" style="252" customWidth="1"/>
    <col min="14" max="14" width="13.6640625" style="252" customWidth="1"/>
    <col min="15" max="15" width="13" style="252" customWidth="1"/>
    <col min="16" max="16" width="15.6640625" style="266" bestFit="1" customWidth="1"/>
    <col min="17" max="21" width="9.109375" style="252"/>
    <col min="22" max="22" width="11.109375" style="252" bestFit="1" customWidth="1"/>
    <col min="23" max="16384" width="9.109375" style="252"/>
  </cols>
  <sheetData>
    <row r="1" spans="1:22" s="249" customFormat="1" ht="22.8" x14ac:dyDescent="0.4">
      <c r="A1" s="372" t="s">
        <v>65</v>
      </c>
      <c r="B1" s="372"/>
      <c r="C1" s="367" t="s">
        <v>110</v>
      </c>
      <c r="D1" s="367"/>
      <c r="E1" s="367"/>
      <c r="F1" s="367"/>
      <c r="G1" s="367"/>
      <c r="H1" s="367"/>
      <c r="I1" s="367"/>
      <c r="K1" s="250"/>
      <c r="L1" s="251" t="s">
        <v>98</v>
      </c>
      <c r="M1" s="373">
        <v>44971</v>
      </c>
      <c r="N1" s="373"/>
      <c r="O1" s="373"/>
    </row>
    <row r="2" spans="1:22" ht="13.8" x14ac:dyDescent="0.3">
      <c r="K2" s="253"/>
      <c r="L2" s="254"/>
      <c r="M2" s="255"/>
      <c r="N2" s="254"/>
      <c r="O2" s="253"/>
      <c r="P2" s="252"/>
    </row>
    <row r="3" spans="1:22" ht="21" customHeight="1" x14ac:dyDescent="0.4">
      <c r="A3" s="374" t="s">
        <v>0</v>
      </c>
      <c r="B3" s="375"/>
      <c r="C3" s="256" t="s">
        <v>106</v>
      </c>
      <c r="D3" s="257"/>
      <c r="E3" s="257"/>
      <c r="F3" s="257"/>
      <c r="G3" s="257"/>
      <c r="H3" s="258"/>
      <c r="I3" s="374" t="s">
        <v>0</v>
      </c>
      <c r="J3" s="374"/>
      <c r="K3" s="374"/>
      <c r="L3" s="256" t="s">
        <v>107</v>
      </c>
      <c r="M3" s="257"/>
      <c r="N3" s="257"/>
      <c r="O3" s="257"/>
      <c r="P3" s="258"/>
    </row>
    <row r="4" spans="1:22" ht="15.6" thickBot="1" x14ac:dyDescent="0.3">
      <c r="A4" s="258"/>
      <c r="B4" s="258"/>
      <c r="C4" s="258"/>
      <c r="D4" s="258"/>
      <c r="E4" s="258"/>
      <c r="F4" s="258"/>
      <c r="G4" s="258"/>
      <c r="H4" s="258"/>
      <c r="I4" s="258"/>
      <c r="J4" s="258"/>
      <c r="P4" s="258"/>
    </row>
    <row r="5" spans="1:22" ht="15.6" thickBot="1" x14ac:dyDescent="0.3">
      <c r="A5" s="375" t="s">
        <v>1</v>
      </c>
      <c r="B5" s="376"/>
      <c r="C5" s="259">
        <v>10</v>
      </c>
      <c r="D5" s="258"/>
      <c r="E5" s="258"/>
      <c r="F5" s="258"/>
      <c r="G5" s="258"/>
      <c r="H5" s="258"/>
      <c r="L5" s="260" t="s">
        <v>1</v>
      </c>
      <c r="M5" s="259">
        <f>C5</f>
        <v>10</v>
      </c>
      <c r="N5" s="258"/>
      <c r="O5" s="258"/>
      <c r="P5" s="261"/>
      <c r="V5" s="252">
        <f>145-50</f>
        <v>95</v>
      </c>
    </row>
    <row r="6" spans="1:22" ht="15.6" thickBot="1" x14ac:dyDescent="0.3">
      <c r="A6" s="375" t="s">
        <v>2</v>
      </c>
      <c r="B6" s="375"/>
      <c r="C6" s="35">
        <v>75</v>
      </c>
      <c r="D6" s="262" t="s">
        <v>3</v>
      </c>
      <c r="E6" s="263">
        <f>SUM(C5*C6)</f>
        <v>750</v>
      </c>
      <c r="F6" s="261"/>
      <c r="G6" s="258"/>
      <c r="H6" s="258"/>
      <c r="L6" s="260" t="s">
        <v>2</v>
      </c>
      <c r="M6" s="35">
        <f>C6</f>
        <v>75</v>
      </c>
      <c r="N6" s="262" t="s">
        <v>3</v>
      </c>
      <c r="O6" s="263">
        <f>SUM(M5*M6)</f>
        <v>750</v>
      </c>
      <c r="P6" s="261"/>
    </row>
    <row r="7" spans="1:22" ht="15.6" customHeight="1" thickBot="1" x14ac:dyDescent="0.3">
      <c r="A7" s="260"/>
      <c r="B7" s="260"/>
      <c r="C7" s="37"/>
      <c r="D7" s="262"/>
      <c r="E7" s="38"/>
      <c r="F7" s="355"/>
      <c r="G7" s="355"/>
      <c r="H7" s="355"/>
      <c r="I7" s="355"/>
      <c r="J7" s="355"/>
      <c r="K7" s="355"/>
      <c r="L7" s="260"/>
      <c r="M7" s="37"/>
      <c r="N7" s="262"/>
      <c r="O7" s="38"/>
      <c r="P7" s="261"/>
    </row>
    <row r="8" spans="1:22" ht="15.6" customHeight="1" thickBot="1" x14ac:dyDescent="0.3">
      <c r="A8" s="375" t="s">
        <v>4</v>
      </c>
      <c r="B8" s="376"/>
      <c r="C8" s="264"/>
      <c r="D8" s="258"/>
      <c r="E8" s="265">
        <v>1000</v>
      </c>
      <c r="F8" s="355"/>
      <c r="G8" s="355"/>
      <c r="H8" s="355"/>
      <c r="I8" s="355"/>
      <c r="J8" s="355"/>
      <c r="K8" s="355"/>
      <c r="L8" s="260" t="s">
        <v>4</v>
      </c>
      <c r="M8" s="264"/>
      <c r="N8" s="258"/>
      <c r="O8" s="265">
        <f>E8</f>
        <v>1000</v>
      </c>
      <c r="P8" s="261"/>
    </row>
    <row r="9" spans="1:22" ht="15.6" customHeight="1" thickBot="1" x14ac:dyDescent="0.3">
      <c r="A9" s="260"/>
      <c r="B9" s="258"/>
      <c r="C9" s="264"/>
      <c r="D9" s="258"/>
      <c r="E9" s="261"/>
      <c r="F9" s="355"/>
      <c r="G9" s="355"/>
      <c r="H9" s="355"/>
      <c r="I9" s="355"/>
      <c r="J9" s="355"/>
      <c r="K9" s="355"/>
      <c r="L9" s="260"/>
      <c r="M9" s="264"/>
      <c r="N9" s="258"/>
      <c r="O9" s="261"/>
      <c r="P9" s="261"/>
    </row>
    <row r="10" spans="1:22" ht="15.6" customHeight="1" thickBot="1" x14ac:dyDescent="0.3">
      <c r="A10" s="375" t="s">
        <v>5</v>
      </c>
      <c r="B10" s="376"/>
      <c r="C10" s="258"/>
      <c r="D10" s="258"/>
      <c r="E10" s="265">
        <f>E6+E8</f>
        <v>1750</v>
      </c>
      <c r="F10" s="355"/>
      <c r="G10" s="355"/>
      <c r="H10" s="355"/>
      <c r="I10" s="355"/>
      <c r="J10" s="355"/>
      <c r="K10" s="355"/>
      <c r="L10" s="260" t="s">
        <v>5</v>
      </c>
      <c r="M10" s="258"/>
      <c r="N10" s="258"/>
      <c r="O10" s="265">
        <f>O6+O8</f>
        <v>1750</v>
      </c>
      <c r="P10" s="258"/>
    </row>
    <row r="11" spans="1:22" ht="15.6" customHeight="1" thickBot="1" x14ac:dyDescent="0.3">
      <c r="A11" s="260"/>
      <c r="B11" s="258"/>
      <c r="C11" s="258"/>
      <c r="D11" s="258"/>
      <c r="E11" s="258"/>
      <c r="F11" s="355"/>
      <c r="G11" s="355"/>
      <c r="H11" s="355"/>
      <c r="I11" s="355"/>
      <c r="J11" s="355"/>
      <c r="K11" s="355"/>
      <c r="L11" s="260"/>
      <c r="M11" s="258"/>
      <c r="N11" s="258"/>
      <c r="O11" s="258"/>
      <c r="P11" s="38"/>
    </row>
    <row r="12" spans="1:22" ht="15.6" customHeight="1" thickBot="1" x14ac:dyDescent="0.3">
      <c r="A12" s="375" t="s">
        <v>6</v>
      </c>
      <c r="B12" s="376"/>
      <c r="C12" s="264">
        <v>0.06</v>
      </c>
      <c r="D12" s="258"/>
      <c r="E12" s="263">
        <f>E10*0.06</f>
        <v>105</v>
      </c>
      <c r="F12" s="355"/>
      <c r="G12" s="355"/>
      <c r="H12" s="355"/>
      <c r="I12" s="355"/>
      <c r="J12" s="355"/>
      <c r="K12" s="355"/>
      <c r="L12" s="260" t="s">
        <v>6</v>
      </c>
      <c r="M12" s="264">
        <v>0.06</v>
      </c>
      <c r="N12" s="258"/>
      <c r="O12" s="263">
        <f>O10*0.06</f>
        <v>105</v>
      </c>
      <c r="P12" s="261"/>
    </row>
    <row r="13" spans="1:22" ht="15.6" customHeight="1" thickBot="1" x14ac:dyDescent="0.3">
      <c r="A13" s="260"/>
      <c r="B13" s="258"/>
      <c r="C13" s="258"/>
      <c r="D13" s="258"/>
      <c r="E13" s="261"/>
      <c r="F13" s="355"/>
      <c r="G13" s="355"/>
      <c r="H13" s="355"/>
      <c r="I13" s="355"/>
      <c r="J13" s="355"/>
      <c r="K13" s="355"/>
      <c r="L13" s="260"/>
      <c r="M13" s="258"/>
      <c r="N13" s="258"/>
      <c r="O13" s="261"/>
      <c r="P13" s="261"/>
    </row>
    <row r="14" spans="1:22" ht="15.6" thickBot="1" x14ac:dyDescent="0.3">
      <c r="A14" s="375" t="s">
        <v>7</v>
      </c>
      <c r="B14" s="376"/>
      <c r="C14" s="258"/>
      <c r="D14" s="258"/>
      <c r="E14" s="265">
        <f>E10-E12</f>
        <v>1645</v>
      </c>
      <c r="F14" s="261"/>
      <c r="G14" s="258"/>
      <c r="H14" s="258"/>
      <c r="L14" s="260" t="s">
        <v>7</v>
      </c>
      <c r="M14" s="258"/>
      <c r="N14" s="258"/>
      <c r="O14" s="265">
        <f>O10-O12</f>
        <v>1645</v>
      </c>
      <c r="P14" s="266">
        <f>SUM(+E14)</f>
        <v>1645</v>
      </c>
    </row>
    <row r="15" spans="1:22" ht="15.6" x14ac:dyDescent="0.3">
      <c r="A15" s="260"/>
      <c r="B15" s="258"/>
      <c r="C15" s="258"/>
      <c r="D15" s="258"/>
      <c r="E15" s="258"/>
      <c r="F15" s="258"/>
      <c r="G15" s="258"/>
      <c r="H15" s="258"/>
      <c r="I15" s="258"/>
      <c r="J15" s="258"/>
      <c r="K15" s="253"/>
      <c r="L15" s="254"/>
      <c r="M15" s="253"/>
      <c r="N15" s="253"/>
      <c r="O15" s="267"/>
      <c r="P15" s="252"/>
    </row>
    <row r="16" spans="1:22" ht="15" x14ac:dyDescent="0.25">
      <c r="A16" s="260"/>
      <c r="B16" s="260"/>
      <c r="C16" s="260"/>
      <c r="D16" s="260"/>
      <c r="E16" s="260"/>
      <c r="F16" s="260"/>
      <c r="G16" s="260"/>
      <c r="H16" s="260"/>
      <c r="I16" s="260"/>
      <c r="J16" s="258"/>
      <c r="K16" s="258"/>
      <c r="L16" s="258"/>
      <c r="M16" s="258"/>
      <c r="N16" s="258"/>
      <c r="O16" s="258"/>
      <c r="P16" s="252"/>
    </row>
    <row r="17" spans="1:17" ht="15" x14ac:dyDescent="0.25">
      <c r="A17" s="268" t="s">
        <v>99</v>
      </c>
      <c r="B17" s="258"/>
      <c r="C17" s="258"/>
      <c r="D17" s="258"/>
      <c r="E17" s="258"/>
      <c r="F17" s="268"/>
      <c r="G17" s="258"/>
      <c r="H17" s="258"/>
      <c r="I17" s="258"/>
      <c r="J17" s="258"/>
      <c r="K17" s="268" t="s">
        <v>99</v>
      </c>
      <c r="L17" s="258"/>
      <c r="M17" s="258"/>
      <c r="N17" s="258"/>
      <c r="O17" s="258"/>
      <c r="P17" s="252"/>
    </row>
    <row r="18" spans="1:17" s="42" customFormat="1" ht="17.399999999999999" x14ac:dyDescent="0.3">
      <c r="B18" s="42">
        <f>E14</f>
        <v>1645</v>
      </c>
      <c r="L18" s="42">
        <f>O14</f>
        <v>1645</v>
      </c>
      <c r="P18" s="42">
        <f>SUM(A18:M18)</f>
        <v>3290</v>
      </c>
    </row>
    <row r="19" spans="1:17" ht="15" x14ac:dyDescent="0.25">
      <c r="A19" s="258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2"/>
      <c r="Q19" s="299"/>
    </row>
    <row r="20" spans="1:17" s="272" customFormat="1" ht="15" x14ac:dyDescent="0.25">
      <c r="A20" s="269" t="s">
        <v>10</v>
      </c>
      <c r="B20" s="269" t="s">
        <v>11</v>
      </c>
      <c r="C20" s="269" t="s">
        <v>12</v>
      </c>
      <c r="D20" s="270" t="s">
        <v>13</v>
      </c>
      <c r="E20" s="269" t="s">
        <v>14</v>
      </c>
      <c r="F20" s="271"/>
      <c r="I20" s="273"/>
      <c r="J20" s="274"/>
      <c r="K20" s="269" t="s">
        <v>10</v>
      </c>
      <c r="L20" s="269" t="s">
        <v>11</v>
      </c>
      <c r="M20" s="269" t="s">
        <v>12</v>
      </c>
      <c r="N20" s="270" t="s">
        <v>13</v>
      </c>
      <c r="O20" s="269" t="s">
        <v>14</v>
      </c>
    </row>
    <row r="21" spans="1:17" s="284" customFormat="1" ht="22.8" x14ac:dyDescent="0.25">
      <c r="A21" s="275">
        <v>1</v>
      </c>
      <c r="B21" s="391" t="s">
        <v>159</v>
      </c>
      <c r="C21" s="393">
        <v>6.47</v>
      </c>
      <c r="D21" s="84">
        <f>B18*0.4</f>
        <v>658</v>
      </c>
      <c r="E21" s="351"/>
      <c r="F21" s="278"/>
      <c r="G21" s="279"/>
      <c r="H21" s="280"/>
      <c r="I21" s="281"/>
      <c r="J21" s="282"/>
      <c r="K21" s="275">
        <v>1</v>
      </c>
      <c r="L21" s="391" t="s">
        <v>163</v>
      </c>
      <c r="M21" s="276">
        <f t="shared" ref="M21:M24" si="0">C21</f>
        <v>6.47</v>
      </c>
      <c r="N21" s="84">
        <f>L18*0.4</f>
        <v>658</v>
      </c>
      <c r="O21" s="351"/>
    </row>
    <row r="22" spans="1:17" s="284" customFormat="1" ht="22.8" x14ac:dyDescent="0.25">
      <c r="A22" s="285">
        <f>A21+1</f>
        <v>2</v>
      </c>
      <c r="B22" s="391" t="s">
        <v>160</v>
      </c>
      <c r="C22" s="393">
        <v>7.37</v>
      </c>
      <c r="D22" s="84">
        <f>B18*0.3</f>
        <v>493.5</v>
      </c>
      <c r="E22" s="350"/>
      <c r="F22" s="278"/>
      <c r="G22" s="279"/>
      <c r="H22" s="280"/>
      <c r="I22" s="281"/>
      <c r="J22" s="282"/>
      <c r="K22" s="285">
        <v>2</v>
      </c>
      <c r="L22" s="391" t="s">
        <v>158</v>
      </c>
      <c r="M22" s="276">
        <f t="shared" si="0"/>
        <v>7.37</v>
      </c>
      <c r="N22" s="85">
        <f>L18*0.3</f>
        <v>493.5</v>
      </c>
      <c r="O22" s="350"/>
    </row>
    <row r="23" spans="1:17" s="284" customFormat="1" ht="22.8" x14ac:dyDescent="0.25">
      <c r="A23" s="285">
        <f t="shared" ref="A23:A32" si="1">A22+1</f>
        <v>3</v>
      </c>
      <c r="B23" s="391" t="s">
        <v>161</v>
      </c>
      <c r="C23" s="393">
        <v>8.92</v>
      </c>
      <c r="D23" s="84">
        <f>B18*0.2</f>
        <v>329</v>
      </c>
      <c r="E23" s="350"/>
      <c r="F23" s="278"/>
      <c r="G23" s="279"/>
      <c r="H23" s="280"/>
      <c r="I23" s="281"/>
      <c r="J23" s="282"/>
      <c r="K23" s="285">
        <v>3</v>
      </c>
      <c r="L23" s="391" t="s">
        <v>164</v>
      </c>
      <c r="M23" s="276">
        <f t="shared" si="0"/>
        <v>8.92</v>
      </c>
      <c r="N23" s="85">
        <f>L18*0.2</f>
        <v>329</v>
      </c>
      <c r="O23" s="350"/>
    </row>
    <row r="24" spans="1:17" s="284" customFormat="1" ht="22.8" x14ac:dyDescent="0.25">
      <c r="A24" s="285">
        <f t="shared" si="1"/>
        <v>4</v>
      </c>
      <c r="B24" s="391" t="s">
        <v>162</v>
      </c>
      <c r="C24" s="393">
        <v>14.51</v>
      </c>
      <c r="D24" s="84">
        <f>B18*0.1</f>
        <v>164.5</v>
      </c>
      <c r="E24" s="350"/>
      <c r="F24" s="278"/>
      <c r="G24" s="279"/>
      <c r="H24" s="280"/>
      <c r="I24" s="281"/>
      <c r="J24" s="282"/>
      <c r="K24" s="285">
        <v>4</v>
      </c>
      <c r="L24" s="391" t="s">
        <v>165</v>
      </c>
      <c r="M24" s="276">
        <f t="shared" si="0"/>
        <v>14.51</v>
      </c>
      <c r="N24" s="85">
        <f>L18*0.1</f>
        <v>164.5</v>
      </c>
      <c r="O24" s="350"/>
    </row>
    <row r="25" spans="1:17" s="284" customFormat="1" ht="22.8" x14ac:dyDescent="0.25">
      <c r="A25" s="285">
        <f t="shared" si="1"/>
        <v>5</v>
      </c>
      <c r="B25" s="286"/>
      <c r="C25" s="287"/>
      <c r="D25" s="84"/>
      <c r="E25" s="350"/>
      <c r="F25" s="278"/>
      <c r="G25" s="279"/>
      <c r="H25" s="280"/>
      <c r="I25" s="281"/>
      <c r="J25" s="282"/>
      <c r="K25" s="285">
        <v>5</v>
      </c>
      <c r="L25" s="312"/>
      <c r="M25" s="276"/>
      <c r="N25" s="85"/>
      <c r="O25" s="350"/>
    </row>
    <row r="26" spans="1:17" s="284" customFormat="1" ht="22.8" x14ac:dyDescent="0.25">
      <c r="A26" s="285">
        <f t="shared" si="1"/>
        <v>6</v>
      </c>
      <c r="B26" s="286"/>
      <c r="C26" s="287"/>
      <c r="D26" s="84"/>
      <c r="E26" s="350"/>
      <c r="F26" s="278"/>
      <c r="G26" s="279"/>
      <c r="H26" s="280"/>
      <c r="I26" s="292"/>
      <c r="J26" s="282"/>
      <c r="K26" s="285">
        <v>6</v>
      </c>
      <c r="L26" s="312"/>
      <c r="M26" s="276"/>
      <c r="N26" s="85"/>
      <c r="O26" s="350"/>
    </row>
    <row r="27" spans="1:17" s="284" customFormat="1" ht="22.8" x14ac:dyDescent="0.25">
      <c r="A27" s="285">
        <f t="shared" si="1"/>
        <v>7</v>
      </c>
      <c r="B27" s="286"/>
      <c r="C27" s="287"/>
      <c r="D27" s="82"/>
      <c r="E27" s="293"/>
      <c r="F27" s="278"/>
      <c r="G27" s="279"/>
      <c r="H27" s="280"/>
      <c r="I27" s="292"/>
      <c r="J27" s="282"/>
      <c r="K27" s="285">
        <v>7</v>
      </c>
      <c r="L27" s="313"/>
      <c r="M27" s="314"/>
      <c r="N27" s="295"/>
      <c r="O27" s="349"/>
    </row>
    <row r="28" spans="1:17" s="284" customFormat="1" ht="22.8" x14ac:dyDescent="0.25">
      <c r="A28" s="285">
        <f t="shared" si="1"/>
        <v>8</v>
      </c>
      <c r="B28" s="286"/>
      <c r="C28" s="287"/>
      <c r="D28" s="85"/>
      <c r="E28" s="288"/>
      <c r="F28" s="278"/>
      <c r="G28" s="279"/>
      <c r="H28" s="280"/>
      <c r="I28" s="292"/>
      <c r="J28" s="282"/>
      <c r="K28" s="285">
        <v>8</v>
      </c>
      <c r="L28" s="313"/>
      <c r="M28" s="314"/>
      <c r="N28" s="295"/>
      <c r="O28" s="349"/>
    </row>
    <row r="29" spans="1:17" s="284" customFormat="1" ht="22.8" x14ac:dyDescent="0.25">
      <c r="A29" s="285">
        <f t="shared" si="1"/>
        <v>9</v>
      </c>
      <c r="B29" s="286"/>
      <c r="C29" s="286"/>
      <c r="D29" s="82"/>
      <c r="E29" s="288"/>
      <c r="F29" s="278"/>
      <c r="G29" s="279"/>
      <c r="H29" s="280"/>
      <c r="I29" s="292"/>
      <c r="J29" s="282"/>
      <c r="K29" s="285">
        <v>9</v>
      </c>
      <c r="L29" s="294"/>
      <c r="M29" s="294"/>
      <c r="N29" s="295"/>
      <c r="O29" s="349"/>
    </row>
    <row r="30" spans="1:17" s="284" customFormat="1" ht="22.8" x14ac:dyDescent="0.25">
      <c r="A30" s="285">
        <f t="shared" si="1"/>
        <v>10</v>
      </c>
      <c r="B30" s="286"/>
      <c r="C30" s="286"/>
      <c r="D30" s="114"/>
      <c r="E30" s="288"/>
      <c r="F30" s="278"/>
      <c r="G30" s="279"/>
      <c r="H30" s="280"/>
      <c r="I30" s="292"/>
      <c r="J30" s="282"/>
      <c r="K30" s="285">
        <v>10</v>
      </c>
      <c r="L30" s="294"/>
      <c r="M30" s="294"/>
      <c r="N30" s="295"/>
      <c r="O30" s="349"/>
    </row>
    <row r="31" spans="1:17" s="284" customFormat="1" ht="22.8" x14ac:dyDescent="0.25">
      <c r="A31" s="285">
        <f t="shared" si="1"/>
        <v>11</v>
      </c>
      <c r="B31" s="296"/>
      <c r="C31" s="296"/>
      <c r="D31" s="297"/>
      <c r="E31" s="288"/>
      <c r="F31" s="278"/>
      <c r="G31" s="298"/>
      <c r="H31" s="298"/>
      <c r="I31" s="292"/>
      <c r="J31" s="282"/>
      <c r="K31" s="285">
        <v>11</v>
      </c>
      <c r="L31" s="294"/>
      <c r="M31" s="294"/>
      <c r="N31" s="295"/>
      <c r="O31" s="349"/>
    </row>
    <row r="32" spans="1:17" s="284" customFormat="1" ht="22.8" x14ac:dyDescent="0.25">
      <c r="A32" s="285">
        <f t="shared" si="1"/>
        <v>12</v>
      </c>
      <c r="B32" s="296"/>
      <c r="C32" s="296"/>
      <c r="D32" s="297"/>
      <c r="E32" s="288"/>
      <c r="F32" s="278"/>
      <c r="G32" s="298"/>
      <c r="H32" s="298"/>
      <c r="I32" s="292"/>
      <c r="J32" s="282"/>
      <c r="K32" s="285">
        <v>12</v>
      </c>
      <c r="L32" s="294"/>
      <c r="M32" s="294"/>
      <c r="N32" s="295"/>
      <c r="O32" s="349"/>
    </row>
    <row r="33" spans="1:20" ht="15" x14ac:dyDescent="0.25">
      <c r="D33" s="299">
        <f>SUM(D21:D32)</f>
        <v>1645</v>
      </c>
      <c r="F33" s="258"/>
      <c r="I33" s="299"/>
      <c r="N33" s="299">
        <f>SUM(N21:N32)</f>
        <v>1645</v>
      </c>
      <c r="P33" s="299">
        <f>SUM(D33:N33)</f>
        <v>3290</v>
      </c>
    </row>
    <row r="34" spans="1:20" s="300" customFormat="1" ht="12.75" customHeight="1" x14ac:dyDescent="0.25">
      <c r="C34" s="301"/>
      <c r="D34" s="302"/>
      <c r="I34" s="302"/>
      <c r="N34" s="302"/>
      <c r="P34" s="48"/>
      <c r="Q34" s="303"/>
      <c r="R34" s="303"/>
      <c r="S34" s="303"/>
      <c r="T34" s="303"/>
    </row>
    <row r="35" spans="1:20" s="300" customFormat="1" ht="12.75" customHeight="1" x14ac:dyDescent="0.25">
      <c r="A35" s="360" t="s">
        <v>15</v>
      </c>
      <c r="B35" s="360"/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04"/>
      <c r="Q35" s="304"/>
      <c r="R35" s="303"/>
    </row>
    <row r="36" spans="1:20" s="300" customFormat="1" ht="12.75" customHeight="1" x14ac:dyDescent="0.25">
      <c r="A36" s="360" t="s">
        <v>100</v>
      </c>
      <c r="B36" s="360"/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04"/>
      <c r="Q36" s="304"/>
    </row>
    <row r="37" spans="1:20" s="300" customFormat="1" ht="12.75" customHeight="1" x14ac:dyDescent="0.25">
      <c r="A37" s="360" t="s">
        <v>101</v>
      </c>
      <c r="B37" s="360"/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04"/>
      <c r="Q37" s="304"/>
    </row>
    <row r="38" spans="1:20" s="300" customFormat="1" ht="12.75" customHeight="1" x14ac:dyDescent="0.25">
      <c r="A38" s="360" t="s">
        <v>102</v>
      </c>
      <c r="B38" s="360"/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</row>
    <row r="39" spans="1:20" s="300" customFormat="1" ht="12.75" customHeight="1" x14ac:dyDescent="0.25">
      <c r="A39" s="368" t="s">
        <v>103</v>
      </c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05"/>
      <c r="Q39" s="305"/>
    </row>
    <row r="40" spans="1:20" s="300" customFormat="1" ht="12.75" customHeight="1" x14ac:dyDescent="0.25">
      <c r="A40" s="360" t="s">
        <v>104</v>
      </c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04"/>
      <c r="Q40" s="304"/>
    </row>
    <row r="41" spans="1:20" s="300" customFormat="1" ht="12.75" customHeight="1" x14ac:dyDescent="0.25">
      <c r="A41" s="360" t="s">
        <v>105</v>
      </c>
      <c r="B41" s="360"/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360"/>
      <c r="O41" s="360"/>
      <c r="P41" s="304"/>
      <c r="Q41" s="304"/>
    </row>
    <row r="42" spans="1:20" ht="22.8" x14ac:dyDescent="0.4">
      <c r="A42" s="306"/>
      <c r="B42" s="307"/>
      <c r="Q42" s="308"/>
    </row>
    <row r="43" spans="1:20" ht="22.8" x14ac:dyDescent="0.4">
      <c r="A43" s="306"/>
      <c r="B43" s="307"/>
      <c r="Q43" s="308"/>
    </row>
    <row r="44" spans="1:20" ht="22.8" x14ac:dyDescent="0.4">
      <c r="A44" s="307"/>
      <c r="B44" s="307"/>
      <c r="Q44" s="308"/>
    </row>
    <row r="45" spans="1:20" s="309" customFormat="1" ht="13.8" x14ac:dyDescent="0.25">
      <c r="A45" s="315">
        <v>1</v>
      </c>
      <c r="B45" s="310">
        <f>E14*0.6</f>
        <v>987</v>
      </c>
      <c r="C45" s="309">
        <v>1</v>
      </c>
      <c r="D45" s="310">
        <f>E14*0.4</f>
        <v>658</v>
      </c>
      <c r="E45" s="309">
        <v>1</v>
      </c>
      <c r="F45" s="310">
        <f>E14*0.29</f>
        <v>477.04999999999995</v>
      </c>
      <c r="G45" s="309">
        <v>1</v>
      </c>
      <c r="H45" s="310">
        <f>E14*0.23</f>
        <v>378.35</v>
      </c>
      <c r="P45" s="311"/>
    </row>
    <row r="46" spans="1:20" s="309" customFormat="1" ht="13.8" x14ac:dyDescent="0.25">
      <c r="A46" s="309">
        <v>2</v>
      </c>
      <c r="B46" s="310">
        <f>E14*0.4</f>
        <v>658</v>
      </c>
      <c r="C46" s="309">
        <v>2</v>
      </c>
      <c r="D46" s="310">
        <f>E14*0.3</f>
        <v>493.5</v>
      </c>
      <c r="E46" s="309">
        <v>2</v>
      </c>
      <c r="F46" s="310">
        <f>E14*0.24</f>
        <v>394.8</v>
      </c>
      <c r="G46" s="309">
        <v>2</v>
      </c>
      <c r="H46" s="310">
        <f>E14*0.2</f>
        <v>329</v>
      </c>
      <c r="P46" s="311"/>
    </row>
    <row r="47" spans="1:20" s="309" customFormat="1" ht="13.8" x14ac:dyDescent="0.25">
      <c r="C47" s="309">
        <v>3</v>
      </c>
      <c r="D47" s="310">
        <f>E14*0.2</f>
        <v>329</v>
      </c>
      <c r="E47" s="309">
        <v>3</v>
      </c>
      <c r="F47" s="310">
        <f>E14*0.19</f>
        <v>312.55</v>
      </c>
      <c r="G47" s="309">
        <v>3</v>
      </c>
      <c r="H47" s="310">
        <f>E14*0.17</f>
        <v>279.65000000000003</v>
      </c>
      <c r="P47" s="311"/>
    </row>
    <row r="48" spans="1:20" s="309" customFormat="1" ht="13.8" x14ac:dyDescent="0.25">
      <c r="B48" s="310">
        <f>SUM(B45:B46)</f>
        <v>1645</v>
      </c>
      <c r="C48" s="309">
        <v>4</v>
      </c>
      <c r="D48" s="310">
        <f>E14*0.1</f>
        <v>164.5</v>
      </c>
      <c r="E48" s="309">
        <v>4</v>
      </c>
      <c r="F48" s="310">
        <f>E14*0.14</f>
        <v>230.3</v>
      </c>
      <c r="G48" s="309">
        <v>4</v>
      </c>
      <c r="H48" s="310">
        <f>E14*0.14</f>
        <v>230.3</v>
      </c>
      <c r="P48" s="311"/>
    </row>
    <row r="49" spans="4:16" s="309" customFormat="1" ht="13.8" x14ac:dyDescent="0.25">
      <c r="E49" s="309">
        <v>5</v>
      </c>
      <c r="F49" s="310">
        <f>E14*0.09</f>
        <v>148.04999999999998</v>
      </c>
      <c r="G49" s="309">
        <v>5</v>
      </c>
      <c r="H49" s="310">
        <f>E14*0.11</f>
        <v>180.95</v>
      </c>
      <c r="P49" s="311"/>
    </row>
    <row r="50" spans="4:16" s="309" customFormat="1" ht="13.8" x14ac:dyDescent="0.25">
      <c r="D50" s="310">
        <f>SUM(D45:D48)</f>
        <v>1645</v>
      </c>
      <c r="E50" s="309">
        <v>6</v>
      </c>
      <c r="F50" s="310">
        <f>E14*0.05</f>
        <v>82.25</v>
      </c>
      <c r="G50" s="309">
        <v>6</v>
      </c>
      <c r="H50" s="310">
        <f>E14*0.08</f>
        <v>131.6</v>
      </c>
      <c r="P50" s="311"/>
    </row>
    <row r="51" spans="4:16" s="309" customFormat="1" ht="13.8" x14ac:dyDescent="0.25">
      <c r="G51" s="309">
        <v>7</v>
      </c>
      <c r="H51" s="310">
        <f>E14*0.05</f>
        <v>82.25</v>
      </c>
      <c r="P51" s="311"/>
    </row>
    <row r="52" spans="4:16" s="309" customFormat="1" ht="13.8" x14ac:dyDescent="0.25">
      <c r="F52" s="310">
        <f>SUM(F45:F50)</f>
        <v>1644.9999999999998</v>
      </c>
      <c r="G52" s="309">
        <v>8</v>
      </c>
      <c r="H52" s="310">
        <f>E14*0.02</f>
        <v>32.9</v>
      </c>
      <c r="P52" s="311"/>
    </row>
    <row r="53" spans="4:16" s="309" customFormat="1" ht="13.8" x14ac:dyDescent="0.25">
      <c r="P53" s="311"/>
    </row>
    <row r="54" spans="4:16" s="309" customFormat="1" ht="13.8" x14ac:dyDescent="0.25">
      <c r="H54" s="310">
        <f>SUM(H45:H52)</f>
        <v>1645</v>
      </c>
      <c r="P54" s="311"/>
    </row>
    <row r="55" spans="4:16" s="309" customFormat="1" ht="13.8" x14ac:dyDescent="0.25">
      <c r="P55" s="311"/>
    </row>
    <row r="56" spans="4:16" s="309" customFormat="1" ht="13.8" x14ac:dyDescent="0.25">
      <c r="P56" s="311"/>
    </row>
    <row r="57" spans="4:16" s="309" customFormat="1" ht="13.8" x14ac:dyDescent="0.25">
      <c r="P57" s="311"/>
    </row>
    <row r="58" spans="4:16" s="309" customFormat="1" ht="13.8" x14ac:dyDescent="0.25">
      <c r="P58" s="311"/>
    </row>
    <row r="59" spans="4:16" s="309" customFormat="1" ht="13.8" x14ac:dyDescent="0.25">
      <c r="P59" s="311"/>
    </row>
  </sheetData>
  <mergeCells count="18">
    <mergeCell ref="A41:O41"/>
    <mergeCell ref="A35:O35"/>
    <mergeCell ref="A36:O36"/>
    <mergeCell ref="A37:O37"/>
    <mergeCell ref="A38:Q38"/>
    <mergeCell ref="A39:O39"/>
    <mergeCell ref="A40:O40"/>
    <mergeCell ref="A14:B14"/>
    <mergeCell ref="A1:B1"/>
    <mergeCell ref="C1:I1"/>
    <mergeCell ref="M1:O1"/>
    <mergeCell ref="A3:B3"/>
    <mergeCell ref="I3:K3"/>
    <mergeCell ref="A5:B5"/>
    <mergeCell ref="A6:B6"/>
    <mergeCell ref="A8:B8"/>
    <mergeCell ref="A10:B10"/>
    <mergeCell ref="A12:B12"/>
  </mergeCells>
  <printOptions horizontalCentered="1"/>
  <pageMargins left="0.12" right="0.12" top="0.25" bottom="0.25" header="0.5" footer="0.5"/>
  <pageSetup scale="75" orientation="landscape" r:id="rId1"/>
  <headerFooter scaleWithDoc="0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view="pageBreakPreview" zoomScale="80" zoomScaleNormal="100" zoomScaleSheetLayoutView="80" workbookViewId="0">
      <selection activeCell="C23" sqref="C23"/>
    </sheetView>
  </sheetViews>
  <sheetFormatPr defaultColWidth="9.109375" defaultRowHeight="13.2" x14ac:dyDescent="0.25"/>
  <cols>
    <col min="1" max="1" width="6" style="26" customWidth="1"/>
    <col min="2" max="2" width="34.33203125" style="26" customWidth="1"/>
    <col min="3" max="3" width="9.6640625" style="26" customWidth="1"/>
    <col min="4" max="4" width="11.6640625" style="26" customWidth="1"/>
    <col min="5" max="5" width="9.6640625" style="26" customWidth="1"/>
    <col min="6" max="6" width="6" style="26" customWidth="1"/>
    <col min="7" max="7" width="19.44140625" style="26" customWidth="1"/>
    <col min="8" max="8" width="9.6640625" style="26" customWidth="1"/>
    <col min="9" max="9" width="11.6640625" style="26" customWidth="1"/>
    <col min="10" max="10" width="9.6640625" style="26" customWidth="1"/>
    <col min="11" max="11" width="6" style="26" customWidth="1"/>
    <col min="12" max="12" width="17.5546875" style="26" customWidth="1"/>
    <col min="13" max="13" width="9.6640625" style="26" customWidth="1"/>
    <col min="14" max="14" width="11.6640625" style="26" customWidth="1"/>
    <col min="15" max="15" width="9.6640625" style="26" customWidth="1"/>
    <col min="16" max="16" width="11.5546875" style="26" bestFit="1" customWidth="1"/>
    <col min="17" max="16384" width="9.109375" style="26"/>
  </cols>
  <sheetData>
    <row r="1" spans="1:15" s="59" customFormat="1" ht="22.8" x14ac:dyDescent="0.4">
      <c r="A1" s="366" t="s">
        <v>65</v>
      </c>
      <c r="B1" s="366"/>
      <c r="C1" s="367" t="s">
        <v>110</v>
      </c>
      <c r="D1" s="367"/>
      <c r="E1" s="367"/>
      <c r="F1" s="367"/>
      <c r="G1" s="367"/>
      <c r="H1" s="367"/>
      <c r="I1" s="367"/>
      <c r="K1" s="74"/>
      <c r="L1" s="74"/>
      <c r="M1" s="80"/>
      <c r="N1" s="74"/>
      <c r="O1" s="74"/>
    </row>
    <row r="2" spans="1:15" ht="13.8" x14ac:dyDescent="0.3">
      <c r="K2" s="75"/>
      <c r="L2" s="83"/>
      <c r="M2" s="78"/>
      <c r="N2" s="83"/>
      <c r="O2" s="75"/>
    </row>
    <row r="3" spans="1:15" ht="24.6" x14ac:dyDescent="0.4">
      <c r="A3" s="365" t="s">
        <v>0</v>
      </c>
      <c r="B3" s="361"/>
      <c r="C3" s="32" t="s">
        <v>19</v>
      </c>
      <c r="D3" s="33"/>
      <c r="E3" s="33"/>
      <c r="F3" s="33"/>
      <c r="G3" s="33"/>
      <c r="H3" s="27"/>
      <c r="I3" s="27"/>
      <c r="J3" s="27"/>
      <c r="K3" s="75"/>
      <c r="L3" s="83"/>
      <c r="M3" s="78"/>
      <c r="N3" s="83"/>
      <c r="O3" s="77"/>
    </row>
    <row r="4" spans="1:15" ht="15.6" customHeight="1" thickBot="1" x14ac:dyDescent="0.3">
      <c r="A4" s="27"/>
      <c r="B4" s="27"/>
      <c r="C4" s="27"/>
      <c r="D4" s="27"/>
      <c r="E4" s="27"/>
      <c r="F4" s="27"/>
      <c r="G4" s="27"/>
      <c r="H4" s="27"/>
      <c r="I4" s="354"/>
      <c r="J4" s="354"/>
      <c r="K4" s="354"/>
      <c r="L4" s="354"/>
      <c r="M4" s="354"/>
      <c r="N4" s="354"/>
      <c r="O4" s="354"/>
    </row>
    <row r="5" spans="1:15" ht="15.6" customHeight="1" thickBot="1" x14ac:dyDescent="0.3">
      <c r="A5" s="361" t="s">
        <v>1</v>
      </c>
      <c r="B5" s="362"/>
      <c r="C5" s="34">
        <v>4</v>
      </c>
      <c r="D5" s="27"/>
      <c r="E5" s="27"/>
      <c r="F5" s="27"/>
      <c r="G5" s="27"/>
      <c r="H5" s="27"/>
      <c r="I5" s="354"/>
      <c r="J5" s="354"/>
      <c r="K5" s="354"/>
      <c r="L5" s="354"/>
      <c r="M5" s="354"/>
      <c r="N5" s="354"/>
      <c r="O5" s="354"/>
    </row>
    <row r="6" spans="1:15" ht="15.6" customHeight="1" thickBot="1" x14ac:dyDescent="0.3">
      <c r="A6" s="361" t="s">
        <v>2</v>
      </c>
      <c r="B6" s="361"/>
      <c r="C6" s="35">
        <v>50</v>
      </c>
      <c r="D6" s="28" t="s">
        <v>3</v>
      </c>
      <c r="E6" s="380">
        <f>SUM(C5*C6)</f>
        <v>200</v>
      </c>
      <c r="F6" s="381"/>
      <c r="G6" s="27"/>
      <c r="H6" s="27"/>
      <c r="I6" s="354"/>
      <c r="J6" s="354"/>
      <c r="K6" s="354"/>
      <c r="L6" s="354"/>
      <c r="M6" s="354"/>
      <c r="N6" s="354"/>
      <c r="O6" s="354"/>
    </row>
    <row r="7" spans="1:15" ht="15.6" customHeight="1" thickBot="1" x14ac:dyDescent="0.3">
      <c r="A7" s="36"/>
      <c r="B7" s="36"/>
      <c r="C7" s="37"/>
      <c r="D7" s="28"/>
      <c r="E7" s="102"/>
      <c r="F7" s="111"/>
      <c r="G7" s="27"/>
      <c r="H7" s="27"/>
      <c r="I7" s="354"/>
      <c r="J7" s="354"/>
      <c r="K7" s="354"/>
      <c r="L7" s="354"/>
      <c r="M7" s="354"/>
      <c r="N7" s="354"/>
      <c r="O7" s="354"/>
    </row>
    <row r="8" spans="1:15" ht="15.6" customHeight="1" thickBot="1" x14ac:dyDescent="0.3">
      <c r="A8" s="361" t="s">
        <v>4</v>
      </c>
      <c r="B8" s="362"/>
      <c r="C8" s="40"/>
      <c r="D8" s="27"/>
      <c r="E8" s="382">
        <v>1000</v>
      </c>
      <c r="F8" s="381"/>
      <c r="G8" s="27"/>
      <c r="H8" s="27"/>
      <c r="I8" s="354"/>
      <c r="J8" s="354"/>
      <c r="K8" s="354"/>
      <c r="L8" s="354"/>
      <c r="M8" s="354"/>
      <c r="N8" s="354"/>
      <c r="O8" s="354"/>
    </row>
    <row r="9" spans="1:15" ht="15.6" customHeight="1" thickBot="1" x14ac:dyDescent="0.3">
      <c r="A9" s="36"/>
      <c r="B9" s="27"/>
      <c r="C9" s="27"/>
      <c r="D9" s="27"/>
      <c r="E9" s="28"/>
      <c r="F9" s="28"/>
      <c r="G9" s="27"/>
      <c r="H9" s="27"/>
      <c r="I9" s="354"/>
      <c r="J9" s="354"/>
      <c r="K9" s="354"/>
      <c r="L9" s="354"/>
      <c r="M9" s="354"/>
      <c r="N9" s="354"/>
      <c r="O9" s="354"/>
    </row>
    <row r="10" spans="1:15" ht="16.2" thickBot="1" x14ac:dyDescent="0.35">
      <c r="A10" s="361" t="s">
        <v>5</v>
      </c>
      <c r="B10" s="362"/>
      <c r="C10" s="27"/>
      <c r="D10" s="27"/>
      <c r="E10" s="382">
        <f>E6+E8</f>
        <v>1200</v>
      </c>
      <c r="F10" s="381"/>
      <c r="G10" s="27"/>
      <c r="H10" s="27"/>
      <c r="I10" s="27"/>
      <c r="J10" s="27"/>
      <c r="K10" s="78"/>
      <c r="L10" s="83"/>
      <c r="M10" s="79"/>
      <c r="N10" s="83"/>
      <c r="O10" s="77"/>
    </row>
    <row r="11" spans="1:15" ht="16.2" thickBot="1" x14ac:dyDescent="0.35">
      <c r="A11" s="36"/>
      <c r="B11" s="27"/>
      <c r="C11" s="27"/>
      <c r="D11" s="27"/>
      <c r="E11" s="28"/>
      <c r="F11" s="28"/>
      <c r="G11" s="27"/>
      <c r="H11" s="27"/>
      <c r="I11" s="27"/>
      <c r="J11" s="27"/>
      <c r="K11" s="78"/>
      <c r="L11" s="83"/>
      <c r="M11" s="79"/>
      <c r="N11" s="78"/>
      <c r="O11" s="77"/>
    </row>
    <row r="12" spans="1:15" ht="16.2" thickBot="1" x14ac:dyDescent="0.35">
      <c r="A12" s="361" t="s">
        <v>6</v>
      </c>
      <c r="B12" s="362"/>
      <c r="C12" s="40">
        <v>0.06</v>
      </c>
      <c r="D12" s="27"/>
      <c r="E12" s="380">
        <f>E10*0.06</f>
        <v>72</v>
      </c>
      <c r="F12" s="383"/>
      <c r="G12" s="27"/>
      <c r="H12" s="27"/>
      <c r="I12" s="27"/>
      <c r="J12" s="27"/>
      <c r="K12" s="78"/>
      <c r="L12" s="83"/>
      <c r="M12" s="79"/>
      <c r="N12" s="78"/>
      <c r="O12" s="77"/>
    </row>
    <row r="13" spans="1:15" ht="16.2" thickBot="1" x14ac:dyDescent="0.35">
      <c r="A13" s="36"/>
      <c r="B13" s="27"/>
      <c r="C13" s="27"/>
      <c r="D13" s="27"/>
      <c r="E13" s="111"/>
      <c r="F13" s="111"/>
      <c r="G13" s="27"/>
      <c r="H13" s="27"/>
      <c r="I13" s="27"/>
      <c r="J13" s="27"/>
      <c r="K13" s="78"/>
      <c r="L13" s="83"/>
      <c r="M13" s="79"/>
      <c r="N13" s="78"/>
      <c r="O13" s="77"/>
    </row>
    <row r="14" spans="1:15" ht="16.2" thickBot="1" x14ac:dyDescent="0.35">
      <c r="A14" s="361" t="s">
        <v>7</v>
      </c>
      <c r="B14" s="362"/>
      <c r="C14" s="27"/>
      <c r="D14" s="27"/>
      <c r="E14" s="382">
        <f>E10-E12</f>
        <v>1128</v>
      </c>
      <c r="F14" s="381"/>
      <c r="G14" s="27"/>
      <c r="H14" s="27"/>
      <c r="I14" s="27"/>
      <c r="J14" s="27"/>
      <c r="K14" s="78"/>
      <c r="L14" s="83"/>
      <c r="M14" s="76"/>
      <c r="N14" s="75"/>
      <c r="O14" s="77"/>
    </row>
    <row r="15" spans="1:15" ht="15.6" x14ac:dyDescent="0.3">
      <c r="A15" s="36"/>
      <c r="B15" s="27"/>
      <c r="C15" s="27"/>
      <c r="D15" s="27"/>
      <c r="E15" s="27"/>
      <c r="F15" s="27"/>
      <c r="G15" s="27"/>
      <c r="H15" s="27"/>
      <c r="I15" s="27"/>
      <c r="J15" s="27"/>
      <c r="K15" s="75"/>
      <c r="L15" s="83"/>
      <c r="M15" s="75"/>
      <c r="N15" s="75"/>
      <c r="O15" s="77"/>
    </row>
    <row r="16" spans="1:15" ht="15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27"/>
      <c r="K16" s="27"/>
      <c r="L16" s="27"/>
      <c r="M16" s="27"/>
      <c r="N16" s="27"/>
      <c r="O16" s="27"/>
    </row>
    <row r="17" spans="1:16" ht="15" x14ac:dyDescent="0.25">
      <c r="A17" s="41" t="s">
        <v>79</v>
      </c>
      <c r="B17" s="27"/>
      <c r="C17" s="27"/>
      <c r="D17" s="27"/>
      <c r="E17" s="27"/>
      <c r="F17" s="41" t="s">
        <v>8</v>
      </c>
      <c r="G17" s="27"/>
      <c r="H17" s="27"/>
      <c r="I17" s="27"/>
      <c r="J17" s="27"/>
      <c r="K17" s="41" t="s">
        <v>9</v>
      </c>
      <c r="L17" s="27"/>
      <c r="M17" s="27"/>
      <c r="N17" s="27"/>
      <c r="O17" s="27"/>
    </row>
    <row r="18" spans="1:16" s="42" customFormat="1" ht="17.399999999999999" x14ac:dyDescent="0.3">
      <c r="B18" s="42">
        <f>E14</f>
        <v>1128</v>
      </c>
      <c r="G18" s="42">
        <v>0</v>
      </c>
      <c r="L18" s="42">
        <v>0</v>
      </c>
      <c r="P18" s="42">
        <f>SUM(A18:O18)</f>
        <v>1128</v>
      </c>
    </row>
    <row r="19" spans="1:16" ht="15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6" s="63" customFormat="1" ht="30" x14ac:dyDescent="0.25">
      <c r="A20" s="30" t="s">
        <v>10</v>
      </c>
      <c r="B20" s="30" t="s">
        <v>11</v>
      </c>
      <c r="C20" s="30" t="s">
        <v>12</v>
      </c>
      <c r="D20" s="31" t="s">
        <v>13</v>
      </c>
      <c r="E20" s="30" t="s">
        <v>14</v>
      </c>
      <c r="F20" s="30" t="s">
        <v>10</v>
      </c>
      <c r="G20" s="30" t="s">
        <v>11</v>
      </c>
      <c r="H20" s="30" t="s">
        <v>12</v>
      </c>
      <c r="I20" s="31" t="s">
        <v>13</v>
      </c>
      <c r="J20" s="30" t="s">
        <v>14</v>
      </c>
      <c r="K20" s="30" t="s">
        <v>10</v>
      </c>
      <c r="L20" s="30" t="s">
        <v>11</v>
      </c>
      <c r="M20" s="30" t="s">
        <v>12</v>
      </c>
      <c r="N20" s="31" t="s">
        <v>13</v>
      </c>
      <c r="O20" s="30" t="s">
        <v>14</v>
      </c>
    </row>
    <row r="21" spans="1:16" s="175" customFormat="1" ht="22.5" customHeight="1" x14ac:dyDescent="0.25">
      <c r="A21" s="159">
        <v>1</v>
      </c>
      <c r="B21" s="400" t="s">
        <v>136</v>
      </c>
      <c r="C21" s="160"/>
      <c r="D21" s="84">
        <f>B18*0.6</f>
        <v>676.8</v>
      </c>
      <c r="E21" s="161"/>
      <c r="F21" s="159">
        <v>1</v>
      </c>
      <c r="G21" s="70"/>
      <c r="H21" s="160"/>
      <c r="I21" s="162"/>
      <c r="J21" s="163"/>
      <c r="K21" s="159">
        <v>1</v>
      </c>
      <c r="L21" s="70"/>
      <c r="M21" s="160"/>
      <c r="N21" s="162"/>
      <c r="O21" s="163"/>
    </row>
    <row r="22" spans="1:16" s="175" customFormat="1" ht="22.5" customHeight="1" x14ac:dyDescent="0.25">
      <c r="A22" s="164">
        <v>2</v>
      </c>
      <c r="B22" s="401" t="s">
        <v>170</v>
      </c>
      <c r="C22" s="165"/>
      <c r="D22" s="85">
        <f>B18*0.4</f>
        <v>451.20000000000005</v>
      </c>
      <c r="E22" s="161"/>
      <c r="F22" s="164">
        <v>2</v>
      </c>
      <c r="G22" s="71"/>
      <c r="H22" s="165"/>
      <c r="I22" s="166"/>
      <c r="J22" s="167"/>
      <c r="K22" s="164">
        <v>2</v>
      </c>
      <c r="L22" s="71"/>
      <c r="M22" s="165"/>
      <c r="N22" s="166"/>
      <c r="O22" s="167"/>
    </row>
    <row r="23" spans="1:16" s="175" customFormat="1" ht="22.5" customHeight="1" x14ac:dyDescent="0.25">
      <c r="A23" s="164">
        <v>3</v>
      </c>
      <c r="B23" s="401"/>
      <c r="C23" s="165"/>
      <c r="D23" s="85"/>
      <c r="E23" s="161"/>
      <c r="F23" s="164">
        <v>3</v>
      </c>
      <c r="G23" s="71"/>
      <c r="H23" s="165"/>
      <c r="I23" s="166"/>
      <c r="J23" s="167"/>
      <c r="K23" s="164">
        <v>3</v>
      </c>
      <c r="L23" s="71"/>
      <c r="M23" s="165"/>
      <c r="N23" s="166"/>
      <c r="O23" s="167"/>
    </row>
    <row r="24" spans="1:16" s="175" customFormat="1" ht="22.5" customHeight="1" x14ac:dyDescent="0.25">
      <c r="A24" s="164">
        <v>4</v>
      </c>
      <c r="B24" s="400"/>
      <c r="C24" s="165"/>
      <c r="D24" s="85"/>
      <c r="E24" s="161"/>
      <c r="F24" s="164">
        <v>4</v>
      </c>
      <c r="G24" s="71"/>
      <c r="H24" s="165"/>
      <c r="I24" s="166"/>
      <c r="J24" s="167"/>
      <c r="K24" s="164">
        <v>4</v>
      </c>
      <c r="L24" s="71"/>
      <c r="M24" s="165"/>
      <c r="N24" s="166"/>
      <c r="O24" s="167"/>
    </row>
    <row r="25" spans="1:16" s="175" customFormat="1" ht="22.8" x14ac:dyDescent="0.25">
      <c r="A25" s="164">
        <v>5</v>
      </c>
      <c r="B25" s="55"/>
      <c r="C25" s="165"/>
      <c r="D25" s="85"/>
      <c r="E25" s="167"/>
      <c r="F25" s="164">
        <v>5</v>
      </c>
      <c r="G25" s="71"/>
      <c r="H25" s="165"/>
      <c r="I25" s="168"/>
      <c r="J25" s="167"/>
      <c r="K25" s="164">
        <v>5</v>
      </c>
      <c r="L25" s="71"/>
      <c r="M25" s="165"/>
      <c r="N25" s="166"/>
      <c r="O25" s="167"/>
    </row>
    <row r="26" spans="1:16" s="175" customFormat="1" ht="22.8" x14ac:dyDescent="0.25">
      <c r="A26" s="164">
        <v>6</v>
      </c>
      <c r="B26" s="55"/>
      <c r="C26" s="165"/>
      <c r="D26" s="85"/>
      <c r="E26" s="167"/>
      <c r="F26" s="164">
        <v>6</v>
      </c>
      <c r="G26" s="71"/>
      <c r="H26" s="165"/>
      <c r="I26" s="168"/>
      <c r="J26" s="167"/>
      <c r="K26" s="164">
        <v>6</v>
      </c>
      <c r="L26" s="71"/>
      <c r="M26" s="165"/>
      <c r="N26" s="166"/>
      <c r="O26" s="167"/>
    </row>
    <row r="27" spans="1:16" s="175" customFormat="1" ht="22.8" x14ac:dyDescent="0.25">
      <c r="A27" s="164">
        <v>7</v>
      </c>
      <c r="B27" s="71"/>
      <c r="C27" s="165"/>
      <c r="D27" s="85"/>
      <c r="E27" s="167"/>
      <c r="F27" s="164">
        <v>7</v>
      </c>
      <c r="G27" s="71"/>
      <c r="H27" s="165"/>
      <c r="I27" s="168"/>
      <c r="J27" s="167"/>
      <c r="K27" s="164">
        <v>7</v>
      </c>
      <c r="L27" s="71"/>
      <c r="M27" s="165"/>
      <c r="N27" s="168"/>
      <c r="O27" s="167"/>
    </row>
    <row r="28" spans="1:16" s="175" customFormat="1" ht="22.8" x14ac:dyDescent="0.25">
      <c r="A28" s="164">
        <v>8</v>
      </c>
      <c r="B28" s="71"/>
      <c r="C28" s="165"/>
      <c r="D28" s="85"/>
      <c r="E28" s="167"/>
      <c r="F28" s="164">
        <v>8</v>
      </c>
      <c r="G28" s="71"/>
      <c r="H28" s="165"/>
      <c r="I28" s="168"/>
      <c r="J28" s="167"/>
      <c r="K28" s="164">
        <v>8</v>
      </c>
      <c r="L28" s="71"/>
      <c r="M28" s="165"/>
      <c r="N28" s="168"/>
      <c r="O28" s="167"/>
    </row>
    <row r="29" spans="1:16" s="175" customFormat="1" ht="22.8" x14ac:dyDescent="0.25">
      <c r="A29" s="164">
        <v>9</v>
      </c>
      <c r="B29" s="71"/>
      <c r="C29" s="165"/>
      <c r="D29" s="82"/>
      <c r="E29" s="167"/>
      <c r="F29" s="164">
        <v>9</v>
      </c>
      <c r="G29" s="71"/>
      <c r="H29" s="165"/>
      <c r="I29" s="168"/>
      <c r="J29" s="167"/>
      <c r="K29" s="164">
        <v>9</v>
      </c>
      <c r="L29" s="71"/>
      <c r="M29" s="165"/>
      <c r="N29" s="168"/>
      <c r="O29" s="167"/>
    </row>
    <row r="30" spans="1:16" s="175" customFormat="1" ht="22.8" x14ac:dyDescent="0.25">
      <c r="A30" s="164">
        <v>10</v>
      </c>
      <c r="B30" s="71"/>
      <c r="C30" s="165"/>
      <c r="D30" s="114"/>
      <c r="E30" s="167"/>
      <c r="F30" s="164">
        <v>10</v>
      </c>
      <c r="G30" s="71"/>
      <c r="H30" s="165"/>
      <c r="I30" s="168"/>
      <c r="J30" s="167"/>
      <c r="K30" s="164">
        <v>10</v>
      </c>
      <c r="L30" s="71"/>
      <c r="M30" s="165"/>
      <c r="N30" s="168"/>
      <c r="O30" s="167"/>
    </row>
    <row r="31" spans="1:16" s="175" customFormat="1" ht="22.8" x14ac:dyDescent="0.25">
      <c r="A31" s="164">
        <v>11</v>
      </c>
      <c r="B31" s="71"/>
      <c r="C31" s="71"/>
      <c r="D31" s="114"/>
      <c r="E31" s="167"/>
      <c r="F31" s="164">
        <v>11</v>
      </c>
      <c r="G31" s="71"/>
      <c r="H31" s="71"/>
      <c r="I31" s="168"/>
      <c r="J31" s="167"/>
      <c r="K31" s="164">
        <v>11</v>
      </c>
      <c r="L31" s="71"/>
      <c r="M31" s="71"/>
      <c r="N31" s="168"/>
      <c r="O31" s="167"/>
    </row>
    <row r="32" spans="1:16" s="175" customFormat="1" ht="22.8" x14ac:dyDescent="0.25">
      <c r="A32" s="164">
        <v>12</v>
      </c>
      <c r="B32" s="71"/>
      <c r="C32" s="71"/>
      <c r="D32" s="114"/>
      <c r="E32" s="167"/>
      <c r="F32" s="164">
        <v>12</v>
      </c>
      <c r="G32" s="71"/>
      <c r="H32" s="71"/>
      <c r="I32" s="168"/>
      <c r="J32" s="167"/>
      <c r="K32" s="164">
        <v>12</v>
      </c>
      <c r="L32" s="71"/>
      <c r="M32" s="71"/>
      <c r="N32" s="168"/>
      <c r="O32" s="167"/>
    </row>
    <row r="33" spans="1:17" s="169" customFormat="1" ht="17.399999999999999" x14ac:dyDescent="0.25">
      <c r="D33" s="237">
        <f>SUM(D21:D32)</f>
        <v>1128</v>
      </c>
      <c r="E33" s="170"/>
      <c r="F33" s="170"/>
      <c r="H33" s="171"/>
      <c r="I33" s="172">
        <f>SUM(I21:I32)</f>
        <v>0</v>
      </c>
      <c r="N33" s="172">
        <f>SUM(N21:N32)</f>
        <v>0</v>
      </c>
      <c r="P33" s="176">
        <f>SUM(A33:O33)</f>
        <v>1128</v>
      </c>
    </row>
    <row r="34" spans="1:17" ht="12.75" customHeight="1" x14ac:dyDescent="0.25">
      <c r="A34" s="384"/>
      <c r="B34" s="384"/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</row>
    <row r="35" spans="1:17" ht="12.75" customHeight="1" x14ac:dyDescent="0.25">
      <c r="A35" s="360" t="s">
        <v>15</v>
      </c>
      <c r="B35" s="360"/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04"/>
      <c r="Q35" s="304"/>
    </row>
    <row r="36" spans="1:17" ht="12.75" customHeight="1" x14ac:dyDescent="0.25">
      <c r="A36" s="360" t="s">
        <v>100</v>
      </c>
      <c r="B36" s="360"/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04"/>
      <c r="Q36" s="304"/>
    </row>
    <row r="37" spans="1:17" ht="12.75" customHeight="1" x14ac:dyDescent="0.25">
      <c r="A37" s="360" t="s">
        <v>101</v>
      </c>
      <c r="B37" s="360"/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04"/>
      <c r="Q37" s="304"/>
    </row>
    <row r="38" spans="1:17" ht="12.75" customHeight="1" x14ac:dyDescent="0.25">
      <c r="A38" s="360" t="s">
        <v>102</v>
      </c>
      <c r="B38" s="360"/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</row>
    <row r="39" spans="1:17" ht="12.75" customHeight="1" x14ac:dyDescent="0.25">
      <c r="A39" s="368" t="s">
        <v>103</v>
      </c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05"/>
      <c r="Q39" s="305"/>
    </row>
    <row r="40" spans="1:17" x14ac:dyDescent="0.25">
      <c r="A40" s="360" t="s">
        <v>104</v>
      </c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04"/>
      <c r="Q40" s="304"/>
    </row>
    <row r="41" spans="1:17" x14ac:dyDescent="0.25">
      <c r="A41" s="360" t="s">
        <v>105</v>
      </c>
      <c r="B41" s="360"/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360"/>
      <c r="O41" s="360"/>
      <c r="P41" s="304"/>
      <c r="Q41" s="304"/>
    </row>
  </sheetData>
  <mergeCells count="22">
    <mergeCell ref="A37:O37"/>
    <mergeCell ref="A14:B14"/>
    <mergeCell ref="E14:F14"/>
    <mergeCell ref="A34:O34"/>
    <mergeCell ref="A35:O35"/>
    <mergeCell ref="A36:O36"/>
    <mergeCell ref="A40:O40"/>
    <mergeCell ref="A41:O41"/>
    <mergeCell ref="A1:B1"/>
    <mergeCell ref="C1:I1"/>
    <mergeCell ref="A3:B3"/>
    <mergeCell ref="A5:B5"/>
    <mergeCell ref="A6:B6"/>
    <mergeCell ref="E6:F6"/>
    <mergeCell ref="A8:B8"/>
    <mergeCell ref="E8:F8"/>
    <mergeCell ref="A10:B10"/>
    <mergeCell ref="E10:F10"/>
    <mergeCell ref="A12:B12"/>
    <mergeCell ref="E12:F12"/>
    <mergeCell ref="A38:Q38"/>
    <mergeCell ref="A39:O39"/>
  </mergeCells>
  <printOptions horizontalCentered="1"/>
  <pageMargins left="0.12" right="0.12" top="0.25" bottom="0.25" header="0.5" footer="0.5"/>
  <pageSetup scale="75" orientation="landscape" r:id="rId1"/>
  <headerFooter scaleWithDoc="0"/>
  <colBreaks count="1" manualBreakCount="1">
    <brk id="15" max="1048575" man="1"/>
  </colBreaks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view="pageBreakPreview" zoomScale="90" zoomScaleNormal="100" zoomScaleSheetLayoutView="90" workbookViewId="0">
      <selection activeCell="C1" sqref="C1:I1"/>
    </sheetView>
  </sheetViews>
  <sheetFormatPr defaultColWidth="9.109375" defaultRowHeight="13.2" x14ac:dyDescent="0.25"/>
  <cols>
    <col min="1" max="1" width="6" style="26" customWidth="1"/>
    <col min="2" max="2" width="33.6640625" style="26" customWidth="1"/>
    <col min="3" max="3" width="9.6640625" style="26" customWidth="1"/>
    <col min="4" max="4" width="11.6640625" style="26" customWidth="1"/>
    <col min="5" max="5" width="9.6640625" style="26" customWidth="1"/>
    <col min="6" max="6" width="6" style="26" customWidth="1"/>
    <col min="7" max="7" width="18.33203125" style="26" customWidth="1"/>
    <col min="8" max="8" width="9.6640625" style="26" customWidth="1"/>
    <col min="9" max="9" width="11.6640625" style="26" customWidth="1"/>
    <col min="10" max="10" width="9.6640625" style="26" customWidth="1"/>
    <col min="11" max="11" width="6" style="26" customWidth="1"/>
    <col min="12" max="12" width="20.33203125" style="26" customWidth="1"/>
    <col min="13" max="13" width="9.6640625" style="26" customWidth="1"/>
    <col min="14" max="14" width="11.6640625" style="26" customWidth="1"/>
    <col min="15" max="15" width="9.6640625" style="26" customWidth="1"/>
    <col min="16" max="16" width="11.5546875" style="26" bestFit="1" customWidth="1"/>
    <col min="17" max="16384" width="9.109375" style="26"/>
  </cols>
  <sheetData>
    <row r="1" spans="1:17" s="59" customFormat="1" ht="22.8" x14ac:dyDescent="0.4">
      <c r="A1" s="366" t="s">
        <v>65</v>
      </c>
      <c r="B1" s="366"/>
      <c r="C1" s="367" t="s">
        <v>110</v>
      </c>
      <c r="D1" s="367"/>
      <c r="E1" s="367"/>
      <c r="F1" s="367"/>
      <c r="G1" s="367"/>
      <c r="H1" s="367"/>
      <c r="I1" s="367"/>
      <c r="K1" s="74"/>
      <c r="L1" s="74"/>
      <c r="M1" s="80"/>
      <c r="N1" s="74"/>
      <c r="O1" s="74"/>
    </row>
    <row r="2" spans="1:17" ht="13.8" x14ac:dyDescent="0.3">
      <c r="K2" s="75"/>
      <c r="L2" s="83"/>
      <c r="M2" s="78"/>
      <c r="N2" s="83"/>
      <c r="O2" s="75"/>
    </row>
    <row r="3" spans="1:17" ht="24.6" x14ac:dyDescent="0.4">
      <c r="A3" s="365" t="s">
        <v>0</v>
      </c>
      <c r="B3" s="361"/>
      <c r="C3" s="32" t="s">
        <v>80</v>
      </c>
      <c r="D3" s="33"/>
      <c r="E3" s="33"/>
      <c r="F3" s="33"/>
      <c r="G3" s="33"/>
      <c r="H3" s="27"/>
      <c r="I3" s="27"/>
      <c r="J3" s="27"/>
      <c r="K3" s="75"/>
      <c r="L3" s="83"/>
      <c r="M3" s="78"/>
      <c r="N3" s="83"/>
      <c r="O3" s="77"/>
    </row>
    <row r="4" spans="1:17" ht="15.6" customHeight="1" thickBot="1" x14ac:dyDescent="0.3">
      <c r="A4" s="27"/>
      <c r="B4" s="27"/>
      <c r="C4" s="27"/>
      <c r="D4" s="27"/>
      <c r="E4" s="27"/>
      <c r="F4" s="27"/>
      <c r="G4" s="27"/>
      <c r="H4" s="27"/>
      <c r="I4" s="354"/>
      <c r="J4" s="354"/>
      <c r="K4" s="354"/>
      <c r="L4" s="354"/>
      <c r="M4" s="354"/>
      <c r="N4" s="354"/>
      <c r="O4" s="354"/>
    </row>
    <row r="5" spans="1:17" ht="15.6" customHeight="1" thickBot="1" x14ac:dyDescent="0.3">
      <c r="A5" s="361" t="s">
        <v>1</v>
      </c>
      <c r="B5" s="362"/>
      <c r="C5" s="34">
        <v>0</v>
      </c>
      <c r="D5" s="27"/>
      <c r="E5" s="27"/>
      <c r="F5" s="27"/>
      <c r="G5" s="27"/>
      <c r="H5" s="27"/>
      <c r="I5" s="354"/>
      <c r="J5" s="354"/>
      <c r="K5" s="354"/>
      <c r="L5" s="354"/>
      <c r="M5" s="354"/>
      <c r="N5" s="354"/>
      <c r="O5" s="354"/>
    </row>
    <row r="6" spans="1:17" ht="15.6" customHeight="1" thickBot="1" x14ac:dyDescent="0.3">
      <c r="A6" s="361" t="s">
        <v>2</v>
      </c>
      <c r="B6" s="361"/>
      <c r="C6" s="35">
        <v>50</v>
      </c>
      <c r="D6" s="28" t="s">
        <v>3</v>
      </c>
      <c r="E6" s="380">
        <f>SUM(C5*C6)</f>
        <v>0</v>
      </c>
      <c r="F6" s="381"/>
      <c r="G6" s="27"/>
      <c r="H6" s="27"/>
      <c r="I6" s="354"/>
      <c r="J6" s="354"/>
      <c r="K6" s="354"/>
      <c r="L6" s="354"/>
      <c r="M6" s="354"/>
      <c r="N6" s="354"/>
      <c r="O6" s="354"/>
      <c r="Q6" s="26">
        <v>29</v>
      </c>
    </row>
    <row r="7" spans="1:17" ht="15.6" customHeight="1" thickBot="1" x14ac:dyDescent="0.3">
      <c r="A7" s="36"/>
      <c r="B7" s="36"/>
      <c r="C7" s="37"/>
      <c r="D7" s="28"/>
      <c r="E7" s="102"/>
      <c r="F7" s="111"/>
      <c r="G7" s="27"/>
      <c r="H7" s="27"/>
      <c r="I7" s="354"/>
      <c r="J7" s="354"/>
      <c r="K7" s="354"/>
      <c r="L7" s="354"/>
      <c r="M7" s="354"/>
      <c r="N7" s="354"/>
      <c r="O7" s="354"/>
      <c r="Q7" s="26">
        <v>16</v>
      </c>
    </row>
    <row r="8" spans="1:17" ht="15.6" customHeight="1" thickBot="1" x14ac:dyDescent="0.3">
      <c r="A8" s="361" t="s">
        <v>4</v>
      </c>
      <c r="B8" s="362"/>
      <c r="C8" s="40"/>
      <c r="D8" s="27"/>
      <c r="E8" s="382">
        <v>0</v>
      </c>
      <c r="F8" s="381"/>
      <c r="G8" s="27"/>
      <c r="H8" s="27"/>
      <c r="I8" s="354"/>
      <c r="J8" s="354"/>
      <c r="K8" s="354"/>
      <c r="L8" s="354"/>
      <c r="M8" s="354"/>
      <c r="N8" s="354"/>
      <c r="O8" s="354"/>
      <c r="Q8" s="26">
        <v>3</v>
      </c>
    </row>
    <row r="9" spans="1:17" ht="15.6" customHeight="1" thickBot="1" x14ac:dyDescent="0.3">
      <c r="A9" s="36"/>
      <c r="B9" s="27"/>
      <c r="C9" s="27"/>
      <c r="D9" s="27"/>
      <c r="E9" s="28"/>
      <c r="F9" s="28"/>
      <c r="G9" s="27"/>
      <c r="H9" s="27"/>
      <c r="I9" s="354"/>
      <c r="J9" s="354"/>
      <c r="K9" s="354"/>
      <c r="L9" s="354"/>
      <c r="M9" s="354"/>
      <c r="N9" s="354"/>
      <c r="O9" s="354"/>
      <c r="Q9" s="26">
        <v>3</v>
      </c>
    </row>
    <row r="10" spans="1:17" ht="16.2" thickBot="1" x14ac:dyDescent="0.35">
      <c r="A10" s="361" t="s">
        <v>5</v>
      </c>
      <c r="B10" s="362"/>
      <c r="C10" s="27"/>
      <c r="D10" s="27"/>
      <c r="E10" s="382">
        <f>E6+E8</f>
        <v>0</v>
      </c>
      <c r="F10" s="381"/>
      <c r="G10" s="27"/>
      <c r="H10" s="27"/>
      <c r="I10" s="27"/>
      <c r="J10" s="27"/>
      <c r="K10" s="78"/>
      <c r="L10" s="83"/>
      <c r="M10" s="79"/>
      <c r="N10" s="83"/>
      <c r="O10" s="77"/>
      <c r="Q10" s="26">
        <v>20</v>
      </c>
    </row>
    <row r="11" spans="1:17" ht="16.2" thickBot="1" x14ac:dyDescent="0.35">
      <c r="A11" s="36"/>
      <c r="B11" s="27"/>
      <c r="C11" s="27"/>
      <c r="D11" s="27"/>
      <c r="E11" s="28"/>
      <c r="F11" s="28"/>
      <c r="G11" s="27"/>
      <c r="H11" s="27"/>
      <c r="I11" s="27"/>
      <c r="J11" s="27"/>
      <c r="K11" s="78"/>
      <c r="L11" s="83"/>
      <c r="M11" s="79"/>
      <c r="N11" s="78"/>
      <c r="O11" s="77"/>
      <c r="Q11" s="26">
        <v>5</v>
      </c>
    </row>
    <row r="12" spans="1:17" ht="16.2" thickBot="1" x14ac:dyDescent="0.35">
      <c r="A12" s="361" t="s">
        <v>6</v>
      </c>
      <c r="B12" s="362"/>
      <c r="C12" s="40">
        <v>0.06</v>
      </c>
      <c r="D12" s="27"/>
      <c r="E12" s="380">
        <f>E10*0.06</f>
        <v>0</v>
      </c>
      <c r="F12" s="383"/>
      <c r="G12" s="27"/>
      <c r="H12" s="27"/>
      <c r="I12" s="27"/>
      <c r="J12" s="27"/>
      <c r="K12" s="78"/>
      <c r="L12" s="83"/>
      <c r="M12" s="79"/>
      <c r="N12" s="78"/>
      <c r="O12" s="77"/>
      <c r="Q12" s="26">
        <f>SUM(Q6:Q11)</f>
        <v>76</v>
      </c>
    </row>
    <row r="13" spans="1:17" ht="16.2" thickBot="1" x14ac:dyDescent="0.35">
      <c r="A13" s="36"/>
      <c r="B13" s="27"/>
      <c r="C13" s="27"/>
      <c r="D13" s="27"/>
      <c r="E13" s="111"/>
      <c r="F13" s="111"/>
      <c r="G13" s="27"/>
      <c r="H13" s="27"/>
      <c r="I13" s="27"/>
      <c r="J13" s="27"/>
      <c r="K13" s="78"/>
      <c r="L13" s="83"/>
      <c r="M13" s="79"/>
      <c r="N13" s="78"/>
      <c r="O13" s="77"/>
    </row>
    <row r="14" spans="1:17" ht="16.2" thickBot="1" x14ac:dyDescent="0.35">
      <c r="A14" s="361" t="s">
        <v>7</v>
      </c>
      <c r="B14" s="362"/>
      <c r="C14" s="27"/>
      <c r="D14" s="27"/>
      <c r="E14" s="382">
        <f>E10-E12</f>
        <v>0</v>
      </c>
      <c r="F14" s="381"/>
      <c r="G14" s="27"/>
      <c r="H14" s="27"/>
      <c r="I14" s="27"/>
      <c r="J14" s="27"/>
      <c r="K14" s="78"/>
      <c r="L14" s="83"/>
      <c r="M14" s="76"/>
      <c r="N14" s="75"/>
      <c r="O14" s="77"/>
    </row>
    <row r="15" spans="1:17" ht="15.6" x14ac:dyDescent="0.3">
      <c r="A15" s="36"/>
      <c r="B15" s="27"/>
      <c r="C15" s="27"/>
      <c r="D15" s="27"/>
      <c r="E15" s="27"/>
      <c r="F15" s="27"/>
      <c r="G15" s="27"/>
      <c r="H15" s="27"/>
      <c r="I15" s="27"/>
      <c r="J15" s="27"/>
      <c r="K15" s="75"/>
      <c r="L15" s="83"/>
      <c r="M15" s="75"/>
      <c r="N15" s="75"/>
      <c r="O15" s="77"/>
    </row>
    <row r="16" spans="1:17" ht="15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27"/>
      <c r="K16" s="27"/>
      <c r="L16" s="27"/>
      <c r="M16" s="27"/>
      <c r="N16" s="27"/>
      <c r="O16" s="27"/>
    </row>
    <row r="17" spans="1:16" ht="15" x14ac:dyDescent="0.25">
      <c r="A17" s="41" t="s">
        <v>79</v>
      </c>
      <c r="B17" s="27"/>
      <c r="C17" s="27"/>
      <c r="D17" s="27"/>
      <c r="E17" s="27"/>
      <c r="F17" s="41" t="s">
        <v>8</v>
      </c>
      <c r="G17" s="27"/>
      <c r="H17" s="27"/>
      <c r="I17" s="27"/>
      <c r="J17" s="27"/>
      <c r="K17" s="41" t="s">
        <v>9</v>
      </c>
      <c r="L17" s="27"/>
      <c r="M17" s="27"/>
      <c r="N17" s="27"/>
      <c r="O17" s="27"/>
    </row>
    <row r="18" spans="1:16" s="42" customFormat="1" ht="17.399999999999999" x14ac:dyDescent="0.3">
      <c r="B18" s="42">
        <f>E14</f>
        <v>0</v>
      </c>
      <c r="G18" s="42">
        <v>0</v>
      </c>
      <c r="L18" s="42">
        <v>0</v>
      </c>
      <c r="P18" s="42">
        <f>SUM(A18:O18)</f>
        <v>0</v>
      </c>
    </row>
    <row r="19" spans="1:16" ht="15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6" s="63" customFormat="1" ht="30" x14ac:dyDescent="0.25">
      <c r="A20" s="30" t="s">
        <v>10</v>
      </c>
      <c r="B20" s="30" t="s">
        <v>11</v>
      </c>
      <c r="C20" s="30" t="s">
        <v>44</v>
      </c>
      <c r="D20" s="31" t="s">
        <v>13</v>
      </c>
      <c r="E20" s="30" t="s">
        <v>14</v>
      </c>
      <c r="F20" s="30" t="s">
        <v>10</v>
      </c>
      <c r="G20" s="30" t="s">
        <v>11</v>
      </c>
      <c r="H20" s="30" t="s">
        <v>12</v>
      </c>
      <c r="I20" s="31" t="s">
        <v>13</v>
      </c>
      <c r="J20" s="30" t="s">
        <v>14</v>
      </c>
      <c r="K20" s="30" t="s">
        <v>10</v>
      </c>
      <c r="L20" s="30" t="s">
        <v>11</v>
      </c>
      <c r="M20" s="30" t="s">
        <v>12</v>
      </c>
      <c r="N20" s="31" t="s">
        <v>13</v>
      </c>
      <c r="O20" s="30" t="s">
        <v>14</v>
      </c>
    </row>
    <row r="21" spans="1:16" s="44" customFormat="1" ht="22.8" x14ac:dyDescent="0.4">
      <c r="A21" s="159">
        <v>1</v>
      </c>
      <c r="B21" s="238"/>
      <c r="C21" s="239"/>
      <c r="D21" s="240">
        <f>B18*0.6</f>
        <v>0</v>
      </c>
      <c r="E21" s="121"/>
      <c r="F21" s="43">
        <v>1</v>
      </c>
      <c r="G21" s="51"/>
      <c r="H21" s="54"/>
      <c r="I21" s="109"/>
      <c r="J21" s="115"/>
      <c r="K21" s="43">
        <v>1</v>
      </c>
      <c r="L21" s="51"/>
      <c r="M21" s="54"/>
      <c r="N21" s="109"/>
      <c r="O21" s="115"/>
    </row>
    <row r="22" spans="1:16" s="44" customFormat="1" ht="22.8" x14ac:dyDescent="0.4">
      <c r="A22" s="164">
        <f>A21+1</f>
        <v>2</v>
      </c>
      <c r="B22" s="241"/>
      <c r="C22" s="242"/>
      <c r="D22" s="243">
        <f>B18*0.4</f>
        <v>0</v>
      </c>
      <c r="E22" s="121"/>
      <c r="F22" s="29">
        <v>2</v>
      </c>
      <c r="G22" s="52"/>
      <c r="H22" s="56"/>
      <c r="I22" s="110"/>
      <c r="J22" s="116"/>
      <c r="K22" s="29">
        <v>2</v>
      </c>
      <c r="L22" s="52"/>
      <c r="M22" s="56"/>
      <c r="N22" s="110"/>
      <c r="O22" s="116"/>
    </row>
    <row r="23" spans="1:16" s="44" customFormat="1" ht="22.8" x14ac:dyDescent="0.4">
      <c r="A23" s="164">
        <v>2</v>
      </c>
      <c r="B23" s="238"/>
      <c r="C23" s="242"/>
      <c r="D23" s="243"/>
      <c r="E23" s="121"/>
      <c r="F23" s="29">
        <v>3</v>
      </c>
      <c r="G23" s="52"/>
      <c r="H23" s="56"/>
      <c r="I23" s="110"/>
      <c r="J23" s="116"/>
      <c r="K23" s="29">
        <v>3</v>
      </c>
      <c r="L23" s="52"/>
      <c r="M23" s="56"/>
      <c r="N23" s="110"/>
      <c r="O23" s="116"/>
    </row>
    <row r="24" spans="1:16" s="44" customFormat="1" ht="22.8" x14ac:dyDescent="0.4">
      <c r="A24" s="164">
        <v>2</v>
      </c>
      <c r="B24" s="241"/>
      <c r="C24" s="242"/>
      <c r="D24" s="243"/>
      <c r="E24" s="121"/>
      <c r="F24" s="29">
        <v>4</v>
      </c>
      <c r="G24" s="52"/>
      <c r="H24" s="56"/>
      <c r="I24" s="110"/>
      <c r="J24" s="116"/>
      <c r="K24" s="29">
        <v>4</v>
      </c>
      <c r="L24" s="52"/>
      <c r="M24" s="56"/>
      <c r="N24" s="110"/>
      <c r="O24" s="116"/>
    </row>
    <row r="25" spans="1:16" s="44" customFormat="1" ht="22.8" x14ac:dyDescent="0.4">
      <c r="A25" s="164">
        <f t="shared" ref="A25:A28" si="0">A24+1</f>
        <v>3</v>
      </c>
      <c r="B25" s="56"/>
      <c r="C25" s="118"/>
      <c r="D25" s="236"/>
      <c r="E25" s="236"/>
      <c r="F25" s="29">
        <v>5</v>
      </c>
      <c r="G25" s="52"/>
      <c r="H25" s="56"/>
      <c r="I25" s="118"/>
      <c r="J25" s="116"/>
      <c r="K25" s="29">
        <v>5</v>
      </c>
      <c r="L25" s="52"/>
      <c r="M25" s="56"/>
      <c r="N25" s="110"/>
      <c r="O25" s="116"/>
    </row>
    <row r="26" spans="1:16" s="44" customFormat="1" ht="22.8" x14ac:dyDescent="0.4">
      <c r="A26" s="164">
        <f t="shared" si="0"/>
        <v>4</v>
      </c>
      <c r="B26" s="55"/>
      <c r="C26" s="56"/>
      <c r="D26" s="87"/>
      <c r="E26" s="236"/>
      <c r="F26" s="29">
        <v>6</v>
      </c>
      <c r="G26" s="52"/>
      <c r="H26" s="56"/>
      <c r="I26" s="118"/>
      <c r="J26" s="116"/>
      <c r="K26" s="29">
        <v>6</v>
      </c>
      <c r="L26" s="52"/>
      <c r="M26" s="56"/>
      <c r="N26" s="110"/>
      <c r="O26" s="116"/>
    </row>
    <row r="27" spans="1:16" s="44" customFormat="1" ht="22.8" x14ac:dyDescent="0.4">
      <c r="A27" s="164">
        <f t="shared" si="0"/>
        <v>5</v>
      </c>
      <c r="B27" s="52"/>
      <c r="C27" s="56"/>
      <c r="D27" s="87"/>
      <c r="E27" s="116"/>
      <c r="F27" s="29">
        <v>7</v>
      </c>
      <c r="G27" s="52"/>
      <c r="H27" s="56"/>
      <c r="I27" s="118"/>
      <c r="J27" s="116"/>
      <c r="K27" s="29">
        <v>7</v>
      </c>
      <c r="L27" s="52"/>
      <c r="M27" s="56"/>
      <c r="N27" s="118"/>
      <c r="O27" s="116"/>
    </row>
    <row r="28" spans="1:16" s="44" customFormat="1" ht="22.8" x14ac:dyDescent="0.4">
      <c r="A28" s="164">
        <f t="shared" si="0"/>
        <v>6</v>
      </c>
      <c r="B28" s="52"/>
      <c r="C28" s="56"/>
      <c r="D28" s="87"/>
      <c r="E28" s="116"/>
      <c r="F28" s="29">
        <v>8</v>
      </c>
      <c r="G28" s="52"/>
      <c r="H28" s="56"/>
      <c r="I28" s="118"/>
      <c r="J28" s="116"/>
      <c r="K28" s="29">
        <v>8</v>
      </c>
      <c r="L28" s="52"/>
      <c r="M28" s="56"/>
      <c r="N28" s="118"/>
      <c r="O28" s="116"/>
    </row>
    <row r="29" spans="1:16" s="44" customFormat="1" ht="22.8" x14ac:dyDescent="0.4">
      <c r="A29" s="29">
        <v>9</v>
      </c>
      <c r="B29" s="52"/>
      <c r="C29" s="56"/>
      <c r="D29" s="57"/>
      <c r="E29" s="116"/>
      <c r="F29" s="29">
        <v>9</v>
      </c>
      <c r="G29" s="52"/>
      <c r="H29" s="56"/>
      <c r="I29" s="118"/>
      <c r="J29" s="116"/>
      <c r="K29" s="29">
        <v>9</v>
      </c>
      <c r="L29" s="52"/>
      <c r="M29" s="56"/>
      <c r="N29" s="118"/>
      <c r="O29" s="116"/>
    </row>
    <row r="30" spans="1:16" s="44" customFormat="1" ht="22.8" x14ac:dyDescent="0.4">
      <c r="A30" s="29">
        <v>10</v>
      </c>
      <c r="B30" s="52"/>
      <c r="C30" s="56"/>
      <c r="D30" s="81"/>
      <c r="E30" s="116"/>
      <c r="F30" s="29">
        <v>10</v>
      </c>
      <c r="G30" s="52"/>
      <c r="H30" s="56"/>
      <c r="I30" s="118"/>
      <c r="J30" s="116"/>
      <c r="K30" s="29">
        <v>10</v>
      </c>
      <c r="L30" s="52"/>
      <c r="M30" s="56"/>
      <c r="N30" s="118"/>
      <c r="O30" s="116"/>
    </row>
    <row r="31" spans="1:16" s="44" customFormat="1" ht="22.8" x14ac:dyDescent="0.4">
      <c r="A31" s="29">
        <v>11</v>
      </c>
      <c r="B31" s="52"/>
      <c r="C31" s="52"/>
      <c r="D31" s="81"/>
      <c r="E31" s="116"/>
      <c r="F31" s="29">
        <v>11</v>
      </c>
      <c r="G31" s="52"/>
      <c r="H31" s="52"/>
      <c r="I31" s="118"/>
      <c r="J31" s="116"/>
      <c r="K31" s="29">
        <v>11</v>
      </c>
      <c r="L31" s="52"/>
      <c r="M31" s="52"/>
      <c r="N31" s="118"/>
      <c r="O31" s="116"/>
    </row>
    <row r="32" spans="1:16" s="44" customFormat="1" ht="22.8" x14ac:dyDescent="0.4">
      <c r="A32" s="29">
        <v>12</v>
      </c>
      <c r="B32" s="52"/>
      <c r="C32" s="52"/>
      <c r="D32" s="81"/>
      <c r="E32" s="116"/>
      <c r="F32" s="29">
        <v>12</v>
      </c>
      <c r="G32" s="52"/>
      <c r="H32" s="52"/>
      <c r="I32" s="118"/>
      <c r="J32" s="116"/>
      <c r="K32" s="29">
        <v>12</v>
      </c>
      <c r="L32" s="52"/>
      <c r="M32" s="52"/>
      <c r="N32" s="118"/>
      <c r="O32" s="116"/>
    </row>
    <row r="33" spans="1:17" ht="17.399999999999999" x14ac:dyDescent="0.3">
      <c r="D33" s="113">
        <f>SUM(D21:D32)</f>
        <v>0</v>
      </c>
      <c r="E33" s="113"/>
      <c r="F33" s="113"/>
      <c r="H33" s="112"/>
      <c r="I33" s="45">
        <f>SUM(I21:I32)</f>
        <v>0</v>
      </c>
      <c r="N33" s="45">
        <f>SUM(N21:N32)</f>
        <v>0</v>
      </c>
      <c r="P33" s="122">
        <f>SUM(A33:O33)</f>
        <v>0</v>
      </c>
    </row>
    <row r="34" spans="1:17" ht="12.75" customHeight="1" x14ac:dyDescent="0.25">
      <c r="A34" s="384"/>
      <c r="B34" s="384"/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</row>
    <row r="35" spans="1:17" ht="12.75" customHeight="1" x14ac:dyDescent="0.25">
      <c r="A35" s="360" t="s">
        <v>15</v>
      </c>
      <c r="B35" s="360"/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04"/>
      <c r="Q35" s="304"/>
    </row>
    <row r="36" spans="1:17" ht="12.75" customHeight="1" x14ac:dyDescent="0.25">
      <c r="A36" s="360" t="s">
        <v>100</v>
      </c>
      <c r="B36" s="360"/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04"/>
      <c r="Q36" s="304"/>
    </row>
    <row r="37" spans="1:17" ht="12.75" customHeight="1" x14ac:dyDescent="0.25">
      <c r="A37" s="360" t="s">
        <v>101</v>
      </c>
      <c r="B37" s="360"/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04"/>
      <c r="Q37" s="304"/>
    </row>
    <row r="38" spans="1:17" ht="12.75" customHeight="1" x14ac:dyDescent="0.25">
      <c r="A38" s="360" t="s">
        <v>102</v>
      </c>
      <c r="B38" s="360"/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</row>
    <row r="39" spans="1:17" ht="12.75" customHeight="1" x14ac:dyDescent="0.25">
      <c r="A39" s="368" t="s">
        <v>103</v>
      </c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05"/>
      <c r="Q39" s="305"/>
    </row>
    <row r="40" spans="1:17" x14ac:dyDescent="0.25">
      <c r="A40" s="360" t="s">
        <v>104</v>
      </c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04"/>
      <c r="Q40" s="304"/>
    </row>
    <row r="41" spans="1:17" x14ac:dyDescent="0.25">
      <c r="A41" s="360" t="s">
        <v>105</v>
      </c>
      <c r="B41" s="360"/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360"/>
      <c r="O41" s="360"/>
      <c r="P41" s="304"/>
      <c r="Q41" s="304"/>
    </row>
  </sheetData>
  <mergeCells count="22">
    <mergeCell ref="A37:O37"/>
    <mergeCell ref="A14:B14"/>
    <mergeCell ref="E14:F14"/>
    <mergeCell ref="A34:O34"/>
    <mergeCell ref="A35:O35"/>
    <mergeCell ref="A36:O36"/>
    <mergeCell ref="A40:O40"/>
    <mergeCell ref="A41:O41"/>
    <mergeCell ref="A1:B1"/>
    <mergeCell ref="C1:I1"/>
    <mergeCell ref="A3:B3"/>
    <mergeCell ref="A5:B5"/>
    <mergeCell ref="A6:B6"/>
    <mergeCell ref="E6:F6"/>
    <mergeCell ref="A8:B8"/>
    <mergeCell ref="E8:F8"/>
    <mergeCell ref="A10:B10"/>
    <mergeCell ref="E10:F10"/>
    <mergeCell ref="A12:B12"/>
    <mergeCell ref="E12:F12"/>
    <mergeCell ref="A38:Q38"/>
    <mergeCell ref="A39:O39"/>
  </mergeCells>
  <printOptions horizontalCentered="1"/>
  <pageMargins left="0.12" right="0.12" top="0.25" bottom="0.25" header="0.5" footer="0.5"/>
  <pageSetup scale="75" orientation="landscape" r:id="rId1"/>
  <headerFooter scaleWithDoc="0"/>
  <colBreaks count="1" manualBreakCount="1">
    <brk id="15" max="1048575" man="1"/>
  </colBreak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9"/>
  <sheetViews>
    <sheetView view="pageLayout" zoomScale="85" zoomScaleNormal="100" zoomScaleSheetLayoutView="90" zoomScalePageLayoutView="85" workbookViewId="0">
      <selection activeCell="F44" sqref="F44"/>
    </sheetView>
  </sheetViews>
  <sheetFormatPr defaultColWidth="9.109375" defaultRowHeight="13.8" x14ac:dyDescent="0.25"/>
  <cols>
    <col min="1" max="1" width="6" style="12" customWidth="1"/>
    <col min="2" max="2" width="29.6640625" style="24" customWidth="1"/>
    <col min="3" max="3" width="7.109375" style="13" customWidth="1"/>
    <col min="4" max="4" width="9" style="108" customWidth="1"/>
    <col min="5" max="5" width="2.6640625" style="12" customWidth="1"/>
    <col min="6" max="6" width="5.5546875" style="12" customWidth="1"/>
    <col min="7" max="7" width="28.109375" style="24" customWidth="1"/>
    <col min="8" max="8" width="8" style="13" customWidth="1"/>
    <col min="9" max="9" width="9.109375" style="108" customWidth="1"/>
    <col min="10" max="10" width="2.6640625" style="12" customWidth="1"/>
    <col min="11" max="11" width="4.44140625" style="12" customWidth="1"/>
    <col min="12" max="12" width="28.109375" style="13" customWidth="1"/>
    <col min="13" max="13" width="7" style="25" bestFit="1" customWidth="1"/>
    <col min="14" max="14" width="9.88671875" style="108" bestFit="1" customWidth="1"/>
    <col min="15" max="15" width="3.33203125" style="12" customWidth="1"/>
    <col min="16" max="16" width="3.6640625" style="12" customWidth="1"/>
    <col min="17" max="17" width="4.44140625" style="12" customWidth="1"/>
    <col min="18" max="18" width="29.33203125" style="12" customWidth="1"/>
    <col min="19" max="19" width="7" style="12" customWidth="1"/>
    <col min="20" max="20" width="9.5546875" style="107" customWidth="1"/>
    <col min="21" max="16384" width="9.109375" style="12"/>
  </cols>
  <sheetData>
    <row r="1" spans="1:20" ht="6.75" customHeight="1" x14ac:dyDescent="0.25"/>
    <row r="2" spans="1:20" s="178" customFormat="1" ht="23.4" x14ac:dyDescent="0.25">
      <c r="A2" s="359" t="s">
        <v>174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177"/>
      <c r="P2" s="177"/>
      <c r="Q2" s="177"/>
      <c r="R2" s="177"/>
      <c r="S2" s="177"/>
      <c r="T2" s="177"/>
    </row>
    <row r="3" spans="1:20" s="178" customFormat="1" ht="23.4" x14ac:dyDescent="0.25">
      <c r="A3" s="359" t="s">
        <v>175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177"/>
      <c r="P3" s="177"/>
      <c r="Q3" s="177"/>
      <c r="R3" s="177"/>
      <c r="S3" s="177"/>
      <c r="T3" s="177"/>
    </row>
    <row r="4" spans="1:20" s="178" customFormat="1" ht="9.75" customHeight="1" x14ac:dyDescent="0.25">
      <c r="B4" s="179"/>
      <c r="C4" s="180"/>
      <c r="D4" s="181"/>
      <c r="G4" s="179"/>
      <c r="H4" s="180"/>
      <c r="I4" s="181"/>
      <c r="L4" s="180"/>
      <c r="M4" s="182"/>
      <c r="N4" s="181"/>
      <c r="T4" s="183"/>
    </row>
    <row r="5" spans="1:20" s="187" customFormat="1" ht="15.6" x14ac:dyDescent="0.25">
      <c r="A5" s="184" t="s">
        <v>84</v>
      </c>
      <c r="B5" s="185"/>
      <c r="C5" s="150" t="s">
        <v>44</v>
      </c>
      <c r="D5" s="186" t="s">
        <v>46</v>
      </c>
      <c r="F5" s="184" t="s">
        <v>23</v>
      </c>
      <c r="G5" s="188"/>
      <c r="H5" s="150" t="s">
        <v>12</v>
      </c>
      <c r="I5" s="186" t="s">
        <v>46</v>
      </c>
      <c r="K5" s="184" t="s">
        <v>20</v>
      </c>
      <c r="L5" s="188"/>
      <c r="M5" s="150" t="s">
        <v>12</v>
      </c>
      <c r="N5" s="186" t="s">
        <v>46</v>
      </c>
      <c r="P5" s="178"/>
    </row>
    <row r="6" spans="1:20" s="178" customFormat="1" ht="15.6" x14ac:dyDescent="0.25">
      <c r="A6" s="192">
        <f>Bareback!A21</f>
        <v>1</v>
      </c>
      <c r="B6" s="188" t="str">
        <f>Bareback!B21</f>
        <v>Steven Dewolfe - Buffalo Gap, SD</v>
      </c>
      <c r="C6" s="146">
        <f>Bareback!C21</f>
        <v>77</v>
      </c>
      <c r="D6" s="189">
        <f>Bareback!D21</f>
        <v>3102</v>
      </c>
      <c r="F6" s="145">
        <f>'Open Teams'!A21</f>
        <v>1</v>
      </c>
      <c r="G6" s="188" t="str">
        <f>'Open Teams'!B21</f>
        <v>Dennis Begay</v>
      </c>
      <c r="H6" s="190">
        <f>'Open Teams'!C21</f>
        <v>4.45</v>
      </c>
      <c r="I6" s="189">
        <f>'Open Teams'!D21</f>
        <v>2032.2800000000002</v>
      </c>
      <c r="K6" s="145">
        <f>'Sr. Breakaway'!A21</f>
        <v>1</v>
      </c>
      <c r="L6" s="188" t="str">
        <f>'Sr. Breakaway'!B21</f>
        <v>James Begay Jr. - Winslow, AZ</v>
      </c>
      <c r="M6" s="190">
        <f>'Sr. Breakaway'!C21</f>
        <v>2.83</v>
      </c>
      <c r="N6" s="189">
        <f>'Sr. Breakaway'!D21</f>
        <v>686.2</v>
      </c>
      <c r="T6" s="183"/>
    </row>
    <row r="7" spans="1:20" s="178" customFormat="1" ht="15.6" x14ac:dyDescent="0.25">
      <c r="A7" s="192">
        <f>Bareback!A22</f>
        <v>2</v>
      </c>
      <c r="B7" s="188" t="str">
        <f>Bareback!B22</f>
        <v>Kashton Ford - Sturgis, SD</v>
      </c>
      <c r="C7" s="146">
        <f>Bareback!C22</f>
        <v>73</v>
      </c>
      <c r="D7" s="189">
        <f>Bareback!D22</f>
        <v>2068</v>
      </c>
      <c r="F7" s="145">
        <f>'Open Teams'!A22</f>
        <v>2</v>
      </c>
      <c r="G7" s="188" t="str">
        <f>'Open Teams'!B22</f>
        <v>Talan Cummins</v>
      </c>
      <c r="H7" s="190">
        <f>'Open Teams'!C22</f>
        <v>4.7</v>
      </c>
      <c r="I7" s="189">
        <f>'Open Teams'!D22</f>
        <v>1767.2</v>
      </c>
      <c r="K7" s="145">
        <f>'Sr. Breakaway'!A22</f>
        <v>2</v>
      </c>
      <c r="L7" s="188" t="str">
        <f>'Sr. Breakaway'!B22</f>
        <v>Casey Green - Coolidge, AZ</v>
      </c>
      <c r="M7" s="190">
        <f>'Sr. Breakaway'!C22</f>
        <v>3.21</v>
      </c>
      <c r="N7" s="189">
        <f>'Sr. Breakaway'!D22</f>
        <v>514.65</v>
      </c>
      <c r="P7" s="145"/>
      <c r="T7" s="183"/>
    </row>
    <row r="8" spans="1:20" s="178" customFormat="1" ht="15.6" x14ac:dyDescent="0.25">
      <c r="A8" s="192"/>
      <c r="B8" s="145"/>
      <c r="C8" s="146"/>
      <c r="D8" s="189"/>
      <c r="F8" s="145">
        <f>'Open Teams'!A23</f>
        <v>3</v>
      </c>
      <c r="G8" s="188" t="str">
        <f>'Open Teams'!B23</f>
        <v>Connor Osborn</v>
      </c>
      <c r="H8" s="190">
        <f>'Open Teams'!C23</f>
        <v>4.83</v>
      </c>
      <c r="I8" s="189">
        <f>'Open Teams'!D23</f>
        <v>1502.1200000000001</v>
      </c>
      <c r="K8" s="145">
        <f>'Sr. Breakaway'!A23</f>
        <v>3</v>
      </c>
      <c r="L8" s="188" t="str">
        <f>'Sr. Breakaway'!B23</f>
        <v>Victor Begay - Seba Dalkai, AZ</v>
      </c>
      <c r="M8" s="190">
        <f>'Sr. Breakaway'!C23</f>
        <v>3.39</v>
      </c>
      <c r="N8" s="189">
        <f>'Sr. Breakaway'!D23</f>
        <v>343.1</v>
      </c>
      <c r="P8" s="145"/>
      <c r="T8" s="183"/>
    </row>
    <row r="9" spans="1:20" s="178" customFormat="1" ht="15.6" x14ac:dyDescent="0.25">
      <c r="A9" s="184" t="s">
        <v>85</v>
      </c>
      <c r="B9" s="188"/>
      <c r="C9" s="191" t="s">
        <v>12</v>
      </c>
      <c r="D9" s="186" t="s">
        <v>46</v>
      </c>
      <c r="F9" s="145">
        <f>'Open Teams'!A24</f>
        <v>4</v>
      </c>
      <c r="G9" s="188" t="str">
        <f>'Open Teams'!B24</f>
        <v>Reno Stobner</v>
      </c>
      <c r="H9" s="190">
        <f>'Open Teams'!C24</f>
        <v>5.31</v>
      </c>
      <c r="I9" s="189">
        <f>'Open Teams'!D24</f>
        <v>1237.0400000000002</v>
      </c>
      <c r="K9" s="145">
        <f>'Sr. Breakaway'!A24</f>
        <v>4</v>
      </c>
      <c r="L9" s="188" t="str">
        <f>'Sr. Breakaway'!B24</f>
        <v>Robie Inman - Ketchum, OK</v>
      </c>
      <c r="M9" s="190">
        <f>'Sr. Breakaway'!C24</f>
        <v>4.0199999999999996</v>
      </c>
      <c r="N9" s="189">
        <f>'Sr. Breakaway'!D24</f>
        <v>171.55</v>
      </c>
      <c r="P9" s="145"/>
      <c r="T9" s="183"/>
    </row>
    <row r="10" spans="1:20" s="178" customFormat="1" ht="15.6" x14ac:dyDescent="0.25">
      <c r="A10" s="145">
        <f>'Steer Wrestling'!A21</f>
        <v>1</v>
      </c>
      <c r="B10" s="188" t="str">
        <f>'Steer Wrestling'!B21</f>
        <v>Quinton Inman - Ketchum, OK</v>
      </c>
      <c r="C10" s="190">
        <f>'Steer Wrestling'!C21</f>
        <v>4.3499999999999996</v>
      </c>
      <c r="D10" s="189">
        <f>'Steer Wrestling'!D21</f>
        <v>1362.06</v>
      </c>
      <c r="F10" s="145">
        <f>'Open Teams'!A25</f>
        <v>5</v>
      </c>
      <c r="G10" s="188" t="str">
        <f>'Open Teams'!B25</f>
        <v>Garrett Elmore</v>
      </c>
      <c r="H10" s="190">
        <f>'Open Teams'!C25</f>
        <v>5.82</v>
      </c>
      <c r="I10" s="189">
        <f>'Open Teams'!D25</f>
        <v>971.96</v>
      </c>
      <c r="P10" s="145"/>
      <c r="R10" s="180"/>
      <c r="S10" s="182"/>
      <c r="T10" s="183"/>
    </row>
    <row r="11" spans="1:20" s="178" customFormat="1" ht="15.6" x14ac:dyDescent="0.25">
      <c r="A11" s="145">
        <f>'Steer Wrestling'!A22</f>
        <v>2</v>
      </c>
      <c r="B11" s="188" t="str">
        <f>'Steer Wrestling'!B22</f>
        <v>Blevyns Jumper - Clewistown, FL</v>
      </c>
      <c r="C11" s="190">
        <f>'Steer Wrestling'!C22</f>
        <v>8.68</v>
      </c>
      <c r="D11" s="189">
        <f>'Steer Wrestling'!D22</f>
        <v>1184.4000000000001</v>
      </c>
      <c r="F11" s="145">
        <f>'Open Teams'!A26</f>
        <v>6</v>
      </c>
      <c r="G11" s="188" t="str">
        <f>'Open Teams'!B26</f>
        <v>Joe Wilson</v>
      </c>
      <c r="H11" s="190">
        <f>'Open Teams'!C26</f>
        <v>5.95</v>
      </c>
      <c r="I11" s="189">
        <f>'Open Teams'!D26</f>
        <v>706.88</v>
      </c>
      <c r="K11" s="184" t="s">
        <v>22</v>
      </c>
      <c r="L11" s="188"/>
      <c r="M11" s="150" t="s">
        <v>12</v>
      </c>
      <c r="N11" s="186" t="s">
        <v>46</v>
      </c>
      <c r="P11" s="145"/>
      <c r="Q11" s="184"/>
      <c r="R11" s="188"/>
      <c r="S11" s="150"/>
      <c r="T11" s="186"/>
    </row>
    <row r="12" spans="1:20" s="178" customFormat="1" ht="15.6" x14ac:dyDescent="0.25">
      <c r="A12" s="145">
        <f>'Steer Wrestling'!A23</f>
        <v>3</v>
      </c>
      <c r="B12" s="188" t="str">
        <f>'Steer Wrestling'!B23</f>
        <v>Hiyo Yazzie - Brimhall, NM</v>
      </c>
      <c r="C12" s="190">
        <f>'Steer Wrestling'!C23</f>
        <v>13.83</v>
      </c>
      <c r="D12" s="189">
        <f>'Steer Wrestling'!D23</f>
        <v>1006.7400000000001</v>
      </c>
      <c r="E12" s="145"/>
      <c r="F12" s="145">
        <f>'Open Teams'!A27</f>
        <v>7</v>
      </c>
      <c r="G12" s="188" t="str">
        <f>'Open Teams'!B27</f>
        <v>Reno Stobner</v>
      </c>
      <c r="H12" s="190">
        <f>'Open Teams'!C27</f>
        <v>6.07</v>
      </c>
      <c r="I12" s="189">
        <f>'Open Teams'!D27</f>
        <v>441.8</v>
      </c>
      <c r="K12" s="145">
        <f>'Jr. Breakaway'!A21</f>
        <v>1</v>
      </c>
      <c r="L12" s="188" t="str">
        <f>'Jr. Breakaway'!B21</f>
        <v>Jernie Roper - Oktaha, OK</v>
      </c>
      <c r="M12" s="190">
        <f>'Jr. Breakaway'!C21</f>
        <v>4.32</v>
      </c>
      <c r="N12" s="189">
        <f>'Jr. Breakaway'!D21</f>
        <v>676.8</v>
      </c>
      <c r="Q12" s="145"/>
      <c r="R12" s="188"/>
      <c r="S12" s="146"/>
      <c r="T12" s="189"/>
    </row>
    <row r="13" spans="1:20" s="178" customFormat="1" ht="15.6" x14ac:dyDescent="0.25">
      <c r="A13" s="145">
        <f>'Steer Wrestling'!A24</f>
        <v>4</v>
      </c>
      <c r="B13" s="188" t="str">
        <f>'Steer Wrestling'!B24</f>
        <v>Preston Louis - Browning, MT</v>
      </c>
      <c r="C13" s="190">
        <f>'Steer Wrestling'!C24</f>
        <v>21.46</v>
      </c>
      <c r="D13" s="189">
        <f>'Steer Wrestling'!D24</f>
        <v>829.08</v>
      </c>
      <c r="E13" s="145"/>
      <c r="F13" s="145">
        <f>'Open Teams'!A28</f>
        <v>8</v>
      </c>
      <c r="G13" s="188" t="str">
        <f>'Open Teams'!B28</f>
        <v>Aaron Tsinigine</v>
      </c>
      <c r="H13" s="190">
        <f>'Open Teams'!C28</f>
        <v>6.58</v>
      </c>
      <c r="I13" s="189">
        <f>'Open Teams'!D28</f>
        <v>176.72</v>
      </c>
      <c r="K13" s="145">
        <f>'Jr. Breakaway'!A22</f>
        <v>2</v>
      </c>
      <c r="L13" s="188" t="str">
        <f>'Jr. Breakaway'!B22</f>
        <v>Colter Yazzie - Coyote Canyon, NM</v>
      </c>
      <c r="M13" s="190">
        <f>'Jr. Breakaway'!C22</f>
        <v>10.33</v>
      </c>
      <c r="N13" s="189">
        <f>'Jr. Breakaway'!D22</f>
        <v>451.20000000000005</v>
      </c>
      <c r="Q13" s="145"/>
      <c r="R13" s="188"/>
      <c r="S13" s="146"/>
      <c r="T13" s="189"/>
    </row>
    <row r="14" spans="1:20" s="178" customFormat="1" ht="15.6" x14ac:dyDescent="0.25">
      <c r="A14" s="145">
        <f>'Steer Wrestling'!A25</f>
        <v>5</v>
      </c>
      <c r="B14" s="188" t="str">
        <f>'Steer Wrestling'!B25</f>
        <v>Garrett Elmore - Springer, OK</v>
      </c>
      <c r="C14" s="190">
        <f>'Steer Wrestling'!C25</f>
        <v>26.81</v>
      </c>
      <c r="D14" s="189">
        <f>'Steer Wrestling'!D25</f>
        <v>651.41999999999996</v>
      </c>
      <c r="E14" s="145"/>
      <c r="H14" s="180"/>
      <c r="I14" s="181"/>
      <c r="Q14" s="145"/>
      <c r="R14" s="188"/>
      <c r="S14" s="146"/>
      <c r="T14" s="189"/>
    </row>
    <row r="15" spans="1:20" s="178" customFormat="1" ht="15.6" x14ac:dyDescent="0.25">
      <c r="A15" s="145">
        <f>'Steer Wrestling'!A26</f>
        <v>6</v>
      </c>
      <c r="B15" s="188" t="str">
        <f>'Steer Wrestling'!B26</f>
        <v>Split $88.83 per Cowboy</v>
      </c>
      <c r="C15" s="190">
        <f>'Steer Wrestling'!C26</f>
        <v>0</v>
      </c>
      <c r="D15" s="189">
        <f>'Steer Wrestling'!D26</f>
        <v>444.15</v>
      </c>
      <c r="E15" s="145"/>
      <c r="F15" s="184" t="s">
        <v>72</v>
      </c>
      <c r="G15" s="188"/>
      <c r="H15" s="150" t="s">
        <v>12</v>
      </c>
      <c r="I15" s="186" t="s">
        <v>46</v>
      </c>
      <c r="K15" s="184" t="s">
        <v>88</v>
      </c>
      <c r="L15" s="188"/>
      <c r="M15" s="150" t="s">
        <v>12</v>
      </c>
      <c r="N15" s="186" t="s">
        <v>46</v>
      </c>
      <c r="Q15" s="145"/>
      <c r="R15" s="188"/>
      <c r="S15" s="146"/>
      <c r="T15" s="189"/>
    </row>
    <row r="16" spans="1:20" s="178" customFormat="1" ht="15.6" x14ac:dyDescent="0.25">
      <c r="A16" s="145">
        <v>7</v>
      </c>
      <c r="B16" s="188" t="str">
        <f>'Steer Wrestling'!B27</f>
        <v>Cowboy Down Fund</v>
      </c>
      <c r="C16" s="190">
        <f>'Steer Wrestling'!C27</f>
        <v>0</v>
      </c>
      <c r="D16" s="189">
        <f>'Steer Wrestling'!D27</f>
        <v>444.15</v>
      </c>
      <c r="E16" s="145"/>
      <c r="F16" s="145">
        <f>'Open Teams'!K21</f>
        <v>1</v>
      </c>
      <c r="G16" s="188" t="str">
        <f>'Open Teams'!L21</f>
        <v>Hiyo Yazzie</v>
      </c>
      <c r="H16" s="190">
        <f>'Open Teams'!M21</f>
        <v>4.45</v>
      </c>
      <c r="I16" s="189">
        <f>'Open Teams'!N21</f>
        <v>2032.2800000000002</v>
      </c>
      <c r="K16" s="145">
        <f>'Sr. Team Roping'!A21</f>
        <v>1</v>
      </c>
      <c r="L16" s="188" t="str">
        <f>'Sr. Team Roping'!B21</f>
        <v>Leonard Williams Sr</v>
      </c>
      <c r="M16" s="190">
        <f>'Sr. Team Roping'!C21</f>
        <v>6.47</v>
      </c>
      <c r="N16" s="189">
        <f>'Sr. Team Roping'!D21</f>
        <v>658</v>
      </c>
      <c r="Q16" s="145"/>
      <c r="R16" s="188"/>
      <c r="S16" s="146"/>
      <c r="T16" s="189"/>
    </row>
    <row r="17" spans="1:20" s="178" customFormat="1" ht="15.6" x14ac:dyDescent="0.25">
      <c r="E17" s="145"/>
      <c r="F17" s="145">
        <f>'Open Teams'!K22</f>
        <v>2</v>
      </c>
      <c r="G17" s="188" t="str">
        <f>'Open Teams'!L22</f>
        <v>Brooks Dahozy</v>
      </c>
      <c r="H17" s="190">
        <f>'Open Teams'!M22</f>
        <v>4.7</v>
      </c>
      <c r="I17" s="189">
        <f>'Open Teams'!N22</f>
        <v>1767.2</v>
      </c>
      <c r="K17" s="145">
        <f>'Sr. Team Roping'!A22</f>
        <v>2</v>
      </c>
      <c r="L17" s="188" t="str">
        <f>'Sr. Team Roping'!B22</f>
        <v>Leon Monroe</v>
      </c>
      <c r="M17" s="190">
        <f>'Sr. Team Roping'!C22</f>
        <v>7.37</v>
      </c>
      <c r="N17" s="189">
        <f>'Sr. Team Roping'!D22</f>
        <v>493.5</v>
      </c>
      <c r="Q17" s="184"/>
      <c r="R17" s="188"/>
      <c r="S17" s="150"/>
      <c r="T17" s="186"/>
    </row>
    <row r="18" spans="1:20" s="178" customFormat="1" ht="15.6" x14ac:dyDescent="0.25">
      <c r="A18" s="184" t="s">
        <v>37</v>
      </c>
      <c r="B18" s="188"/>
      <c r="C18" s="191" t="s">
        <v>12</v>
      </c>
      <c r="D18" s="186" t="s">
        <v>46</v>
      </c>
      <c r="E18" s="145"/>
      <c r="F18" s="145">
        <f>'Open Teams'!K23</f>
        <v>3</v>
      </c>
      <c r="G18" s="188" t="str">
        <f>'Open Teams'!L23</f>
        <v>Chase Mcguire</v>
      </c>
      <c r="H18" s="190">
        <f>'Open Teams'!M23</f>
        <v>4.83</v>
      </c>
      <c r="I18" s="189">
        <f>'Open Teams'!N23</f>
        <v>1502.1200000000001</v>
      </c>
      <c r="K18" s="145">
        <f>'Sr. Team Roping'!A23</f>
        <v>3</v>
      </c>
      <c r="L18" s="188" t="str">
        <f>'Sr. Team Roping'!B23</f>
        <v>Jimmy Roper</v>
      </c>
      <c r="M18" s="190">
        <f>'Sr. Team Roping'!C23</f>
        <v>8.92</v>
      </c>
      <c r="N18" s="189">
        <f>'Sr. Team Roping'!D23</f>
        <v>329</v>
      </c>
      <c r="Q18" s="145"/>
      <c r="R18" s="188"/>
      <c r="S18" s="146"/>
      <c r="T18" s="189"/>
    </row>
    <row r="19" spans="1:20" s="178" customFormat="1" ht="15.6" x14ac:dyDescent="0.25">
      <c r="A19" s="192">
        <f>Breakaway!A21</f>
        <v>1</v>
      </c>
      <c r="B19" s="188" t="str">
        <f>Breakaway!B21</f>
        <v>Faith Holyan - Brimhall, NM</v>
      </c>
      <c r="C19" s="190">
        <f>Breakaway!C21</f>
        <v>3.12</v>
      </c>
      <c r="D19" s="189">
        <f>Breakaway!D21</f>
        <v>1578.26</v>
      </c>
      <c r="E19" s="145"/>
      <c r="F19" s="145">
        <f>'Open Teams'!K24</f>
        <v>4</v>
      </c>
      <c r="G19" s="188" t="str">
        <f>'Open Teams'!L24</f>
        <v>Brooks Dahozy</v>
      </c>
      <c r="H19" s="190">
        <f>'Open Teams'!M24</f>
        <v>5.31</v>
      </c>
      <c r="I19" s="189">
        <f>'Open Teams'!N24</f>
        <v>1237.0400000000002</v>
      </c>
      <c r="K19" s="145">
        <f>'Sr. Team Roping'!A24</f>
        <v>4</v>
      </c>
      <c r="L19" s="188" t="str">
        <f>'Sr. Team Roping'!B24</f>
        <v>Kenny Welch</v>
      </c>
      <c r="M19" s="190">
        <f>'Sr. Team Roping'!C24</f>
        <v>14.51</v>
      </c>
      <c r="N19" s="189">
        <f>'Sr. Team Roping'!D24</f>
        <v>164.5</v>
      </c>
      <c r="Q19" s="145"/>
      <c r="R19" s="188"/>
      <c r="S19" s="146"/>
      <c r="T19" s="189"/>
    </row>
    <row r="20" spans="1:20" s="178" customFormat="1" ht="15.6" x14ac:dyDescent="0.25">
      <c r="A20" s="192">
        <f>Breakaway!A22</f>
        <v>2</v>
      </c>
      <c r="B20" s="188" t="str">
        <f>Breakaway!B22</f>
        <v>Jareth Curley - Ganado, AZ</v>
      </c>
      <c r="C20" s="190">
        <f>Breakaway!C22</f>
        <v>3.18</v>
      </c>
      <c r="D20" s="189">
        <f>Breakaway!D22</f>
        <v>1372.4</v>
      </c>
      <c r="E20" s="145"/>
      <c r="F20" s="145">
        <f>'Open Teams'!K25</f>
        <v>5</v>
      </c>
      <c r="G20" s="188" t="str">
        <f>'Open Teams'!L25</f>
        <v>Quinton Inman</v>
      </c>
      <c r="H20" s="190">
        <f>'Open Teams'!M25</f>
        <v>5.82</v>
      </c>
      <c r="I20" s="189">
        <f>'Open Teams'!N25</f>
        <v>971.96</v>
      </c>
      <c r="M20" s="352"/>
      <c r="N20" s="181"/>
      <c r="Q20" s="145"/>
      <c r="R20" s="188"/>
      <c r="S20" s="146"/>
      <c r="T20" s="189"/>
    </row>
    <row r="21" spans="1:20" s="178" customFormat="1" ht="15.6" x14ac:dyDescent="0.25">
      <c r="A21" s="192">
        <f>Breakaway!A23</f>
        <v>3</v>
      </c>
      <c r="B21" s="188" t="str">
        <f>Breakaway!B23</f>
        <v>Taniah Nez - Ganado, AZ</v>
      </c>
      <c r="C21" s="190">
        <f>Breakaway!C23</f>
        <v>3.37</v>
      </c>
      <c r="D21" s="189">
        <f>Breakaway!D23</f>
        <v>1166.5400000000002</v>
      </c>
      <c r="E21" s="145"/>
      <c r="F21" s="145">
        <f>'Open Teams'!K26</f>
        <v>6</v>
      </c>
      <c r="G21" s="188" t="str">
        <f>'Open Teams'!L26</f>
        <v>Paden Belkham</v>
      </c>
      <c r="H21" s="190">
        <f>'Open Teams'!M26</f>
        <v>5.95</v>
      </c>
      <c r="I21" s="189">
        <f>'Open Teams'!N26</f>
        <v>706.88</v>
      </c>
      <c r="K21" s="184" t="s">
        <v>24</v>
      </c>
      <c r="L21" s="188"/>
      <c r="M21" s="191" t="s">
        <v>12</v>
      </c>
      <c r="N21" s="186" t="s">
        <v>46</v>
      </c>
      <c r="T21" s="183"/>
    </row>
    <row r="22" spans="1:20" s="178" customFormat="1" ht="15.6" x14ac:dyDescent="0.25">
      <c r="A22" s="145">
        <f>Breakaway!A24</f>
        <v>4</v>
      </c>
      <c r="B22" s="188" t="str">
        <f>Breakaway!B24</f>
        <v>Kylie Gilbert - Farmington, NM</v>
      </c>
      <c r="C22" s="190">
        <f>Breakaway!C24</f>
        <v>3.93</v>
      </c>
      <c r="D22" s="189">
        <f>Breakaway!D24</f>
        <v>960.68000000000006</v>
      </c>
      <c r="E22" s="145"/>
      <c r="F22" s="145">
        <f>'Open Teams'!K27</f>
        <v>7</v>
      </c>
      <c r="G22" s="188" t="str">
        <f>'Open Teams'!L27</f>
        <v>Casey Cummins</v>
      </c>
      <c r="H22" s="190">
        <f>'Open Teams'!M27</f>
        <v>6.07</v>
      </c>
      <c r="I22" s="189">
        <f>'Open Teams'!N27</f>
        <v>441.8</v>
      </c>
      <c r="K22" s="145">
        <f>'Sr. Team Roping'!K21</f>
        <v>1</v>
      </c>
      <c r="L22" s="188" t="str">
        <f>'Sr. Team Roping'!L21</f>
        <v>James Begay Jr.</v>
      </c>
      <c r="M22" s="190">
        <f>'Sr. Team Roping'!M21</f>
        <v>6.47</v>
      </c>
      <c r="N22" s="189">
        <f>'Sr. Team Roping'!N21</f>
        <v>658</v>
      </c>
      <c r="T22" s="183"/>
    </row>
    <row r="23" spans="1:20" s="178" customFormat="1" ht="15.6" x14ac:dyDescent="0.25">
      <c r="A23" s="145">
        <f>Breakaway!A25</f>
        <v>5</v>
      </c>
      <c r="B23" s="188" t="str">
        <f>Breakaway!B25</f>
        <v>Fallon Doka - Fountain Hills, AZ</v>
      </c>
      <c r="C23" s="190">
        <f>Breakaway!C25</f>
        <v>4.21</v>
      </c>
      <c r="D23" s="189">
        <f>Breakaway!D25</f>
        <v>754.82</v>
      </c>
      <c r="E23" s="145"/>
      <c r="F23" s="145">
        <f>'Open Teams'!K28</f>
        <v>8</v>
      </c>
      <c r="G23" s="188" t="str">
        <f>'Open Teams'!L28</f>
        <v>Victor Begay</v>
      </c>
      <c r="H23" s="190">
        <f>'Open Teams'!M28</f>
        <v>6.58</v>
      </c>
      <c r="I23" s="189">
        <f>'Open Teams'!N28</f>
        <v>176.72</v>
      </c>
      <c r="K23" s="145">
        <f>'Sr. Team Roping'!K22</f>
        <v>2</v>
      </c>
      <c r="L23" s="188" t="str">
        <f>'Sr. Team Roping'!L22</f>
        <v>Victor Begay</v>
      </c>
      <c r="M23" s="190">
        <f>'Sr. Team Roping'!M22</f>
        <v>7.37</v>
      </c>
      <c r="N23" s="189">
        <f>'Sr. Team Roping'!N22</f>
        <v>493.5</v>
      </c>
      <c r="T23" s="183"/>
    </row>
    <row r="24" spans="1:20" s="178" customFormat="1" ht="15.6" x14ac:dyDescent="0.25">
      <c r="A24" s="192">
        <f>Breakaway!A26</f>
        <v>6</v>
      </c>
      <c r="B24" s="188" t="str">
        <f>Breakaway!B26</f>
        <v>Chelsey Gibson - Thoreau, NM</v>
      </c>
      <c r="C24" s="190">
        <f>Breakaway!C26</f>
        <v>5.17</v>
      </c>
      <c r="D24" s="189">
        <f>Breakaway!D26</f>
        <v>548.96</v>
      </c>
      <c r="E24" s="145"/>
      <c r="H24" s="180"/>
      <c r="I24" s="181"/>
      <c r="K24" s="145">
        <f>'Sr. Team Roping'!K23</f>
        <v>3</v>
      </c>
      <c r="L24" s="188" t="str">
        <f>'Sr. Team Roping'!L23</f>
        <v>Robie Inman</v>
      </c>
      <c r="M24" s="190">
        <f>'Sr. Team Roping'!M23</f>
        <v>8.92</v>
      </c>
      <c r="N24" s="189">
        <f>'Sr. Team Roping'!N23</f>
        <v>329</v>
      </c>
      <c r="O24" s="145"/>
      <c r="T24" s="183"/>
    </row>
    <row r="25" spans="1:20" s="178" customFormat="1" ht="15.6" x14ac:dyDescent="0.25">
      <c r="A25" s="192">
        <f>Breakaway!A27</f>
        <v>7</v>
      </c>
      <c r="B25" s="188" t="str">
        <f>Breakaway!B27</f>
        <v>Erin Jones - Chinle, AZ</v>
      </c>
      <c r="C25" s="190">
        <f>Breakaway!C27</f>
        <v>12.48</v>
      </c>
      <c r="D25" s="189">
        <f>Breakaway!D27</f>
        <v>343.1</v>
      </c>
      <c r="E25" s="145"/>
      <c r="F25" s="184" t="s">
        <v>39</v>
      </c>
      <c r="G25" s="188"/>
      <c r="H25" s="150" t="s">
        <v>12</v>
      </c>
      <c r="I25" s="186" t="s">
        <v>46</v>
      </c>
      <c r="K25" s="145">
        <f>'Sr. Team Roping'!K24</f>
        <v>4</v>
      </c>
      <c r="L25" s="188" t="str">
        <f>'Sr. Team Roping'!L24</f>
        <v>Jan Biakeddy</v>
      </c>
      <c r="M25" s="190">
        <f>'Sr. Team Roping'!M24</f>
        <v>14.51</v>
      </c>
      <c r="N25" s="189">
        <f>'Sr. Team Roping'!N24</f>
        <v>164.5</v>
      </c>
      <c r="O25" s="145"/>
      <c r="T25" s="183"/>
    </row>
    <row r="26" spans="1:20" s="178" customFormat="1" ht="15.6" x14ac:dyDescent="0.25">
      <c r="A26" s="145">
        <f>Breakaway!A28</f>
        <v>8</v>
      </c>
      <c r="B26" s="188" t="str">
        <f>Breakaway!B28</f>
        <v>Mollie Bassett - Vinita, OK</v>
      </c>
      <c r="C26" s="190">
        <f>Breakaway!C28</f>
        <v>12.7</v>
      </c>
      <c r="D26" s="189">
        <f>Breakaway!D28</f>
        <v>137.24</v>
      </c>
      <c r="E26" s="145"/>
      <c r="F26" s="145">
        <f>'Barrel Racing'!A21</f>
        <v>1</v>
      </c>
      <c r="G26" s="188" t="str">
        <f>'Barrel Racing'!B21</f>
        <v>Tiffany Teehee - Claremore, OK</v>
      </c>
      <c r="H26" s="190">
        <f>'Barrel Racing'!C21</f>
        <v>15.369</v>
      </c>
      <c r="I26" s="189">
        <f>'Barrel Racing'!D21</f>
        <v>1643.1200000000001</v>
      </c>
      <c r="M26" s="352"/>
      <c r="O26" s="145"/>
      <c r="T26" s="183"/>
    </row>
    <row r="27" spans="1:20" s="178" customFormat="1" ht="15.6" x14ac:dyDescent="0.25">
      <c r="E27" s="145"/>
      <c r="F27" s="145">
        <f>'Barrel Racing'!A22</f>
        <v>2</v>
      </c>
      <c r="G27" s="188" t="str">
        <f>'Barrel Racing'!B22</f>
        <v>Kalgary Johns Motlow - Okeechobee, FL</v>
      </c>
      <c r="H27" s="190">
        <f>'Barrel Racing'!C22</f>
        <v>15.393000000000001</v>
      </c>
      <c r="I27" s="189">
        <f>'Barrel Racing'!D22</f>
        <v>1428.8000000000002</v>
      </c>
      <c r="J27" s="184"/>
      <c r="K27" s="184" t="s">
        <v>96</v>
      </c>
      <c r="L27" s="188"/>
      <c r="M27" s="150" t="s">
        <v>12</v>
      </c>
      <c r="N27" s="186" t="s">
        <v>46</v>
      </c>
      <c r="O27" s="145"/>
      <c r="T27" s="183"/>
    </row>
    <row r="28" spans="1:20" s="178" customFormat="1" ht="15.6" x14ac:dyDescent="0.25">
      <c r="A28" s="184" t="s">
        <v>86</v>
      </c>
      <c r="B28" s="188"/>
      <c r="C28" s="150" t="s">
        <v>44</v>
      </c>
      <c r="D28" s="186" t="s">
        <v>46</v>
      </c>
      <c r="E28" s="145"/>
      <c r="F28" s="145">
        <f>'Barrel Racing'!A23</f>
        <v>3</v>
      </c>
      <c r="G28" s="188" t="str">
        <f>'Barrel Racing'!B23</f>
        <v>Sammy Jo Bird - Cut Bank, MT</v>
      </c>
      <c r="H28" s="190">
        <f>'Barrel Racing'!C23</f>
        <v>15.534000000000001</v>
      </c>
      <c r="I28" s="189">
        <f>'Barrel Racing'!D23</f>
        <v>1214.48</v>
      </c>
      <c r="J28" s="145"/>
      <c r="K28" s="145">
        <f>'Jr. Barrel Racing'!A21</f>
        <v>1</v>
      </c>
      <c r="L28" s="188" t="str">
        <f>'Jr. Barrel Racing'!B21</f>
        <v>Jernie Roper - Oktaha, OK</v>
      </c>
      <c r="M28" s="193">
        <f>'Jr. Barrel Racing'!C21</f>
        <v>0</v>
      </c>
      <c r="N28" s="189">
        <f>'Jr. Barrel Racing'!D21</f>
        <v>676.8</v>
      </c>
      <c r="O28" s="145"/>
      <c r="R28" s="180"/>
      <c r="S28" s="182"/>
      <c r="T28" s="183"/>
    </row>
    <row r="29" spans="1:20" s="178" customFormat="1" ht="15.6" x14ac:dyDescent="0.25">
      <c r="A29" s="192">
        <f>'Saddle Bronc'!A21</f>
        <v>1</v>
      </c>
      <c r="B29" s="188" t="str">
        <f>'Saddle Bronc'!B21</f>
        <v>Alan Kole Gobert - Browning, MT</v>
      </c>
      <c r="C29" s="146">
        <f>'Saddle Bronc'!C21</f>
        <v>79</v>
      </c>
      <c r="D29" s="189">
        <f>'Saddle Bronc'!D21</f>
        <v>1210.72</v>
      </c>
      <c r="E29" s="145"/>
      <c r="F29" s="145">
        <f>'Barrel Racing'!A24</f>
        <v>4</v>
      </c>
      <c r="G29" s="188" t="str">
        <f>'Barrel Racing'!B24</f>
        <v>Sallye Williams - Skiatook, OK</v>
      </c>
      <c r="H29" s="190">
        <f>'Barrel Racing'!C24</f>
        <v>15.56</v>
      </c>
      <c r="I29" s="189">
        <f>'Barrel Racing'!D24</f>
        <v>1000.1600000000001</v>
      </c>
      <c r="J29" s="145"/>
      <c r="K29" s="145">
        <f>'Jr. Barrel Racing'!A22</f>
        <v>2</v>
      </c>
      <c r="L29" s="188" t="str">
        <f>'Jr. Barrel Racing'!B22</f>
        <v>Baylee O'Leary - Colcord, OK</v>
      </c>
      <c r="M29" s="193">
        <f>'Jr. Barrel Racing'!C22</f>
        <v>0</v>
      </c>
      <c r="N29" s="189">
        <f>'Jr. Barrel Racing'!D22</f>
        <v>451.20000000000005</v>
      </c>
      <c r="Q29" s="184"/>
      <c r="R29" s="188"/>
      <c r="S29" s="150"/>
      <c r="T29" s="186"/>
    </row>
    <row r="30" spans="1:20" s="178" customFormat="1" ht="15.6" x14ac:dyDescent="0.25">
      <c r="A30" s="192">
        <f>'Saddle Bronc'!A22</f>
        <v>2</v>
      </c>
      <c r="B30" s="188" t="str">
        <f>'Saddle Bronc'!B22</f>
        <v>Cole Elshere - Faith, SD</v>
      </c>
      <c r="C30" s="146">
        <f>'Saddle Bronc'!C22</f>
        <v>77</v>
      </c>
      <c r="D30" s="189">
        <f>'Saddle Bronc'!D22</f>
        <v>1052.8</v>
      </c>
      <c r="E30" s="145"/>
      <c r="F30" s="145">
        <f>'Barrel Racing'!A25</f>
        <v>5</v>
      </c>
      <c r="G30" s="188" t="str">
        <f>'Barrel Racing'!B25</f>
        <v>Baylee O'Leary - Colcord, OK</v>
      </c>
      <c r="H30" s="190">
        <f>'Barrel Racing'!C25</f>
        <v>15.632</v>
      </c>
      <c r="I30" s="189">
        <f>'Barrel Racing'!D25</f>
        <v>785.84</v>
      </c>
      <c r="J30" s="145"/>
      <c r="O30" s="145"/>
      <c r="Q30" s="145"/>
      <c r="R30" s="188"/>
      <c r="S30" s="146"/>
      <c r="T30" s="189"/>
    </row>
    <row r="31" spans="1:20" s="178" customFormat="1" ht="15.6" x14ac:dyDescent="0.25">
      <c r="A31" s="192">
        <f>'Saddle Bronc'!A23</f>
        <v>3</v>
      </c>
      <c r="B31" s="188" t="str">
        <f>'Saddle Bronc'!B23</f>
        <v>Jay Joaquin - Sacaton, AZ</v>
      </c>
      <c r="C31" s="146">
        <f>'Saddle Bronc'!C23</f>
        <v>64</v>
      </c>
      <c r="D31" s="189">
        <f>'Saddle Bronc'!D23</f>
        <v>894.88000000000011</v>
      </c>
      <c r="E31" s="145"/>
      <c r="F31" s="145">
        <f>'Barrel Racing'!A26</f>
        <v>6</v>
      </c>
      <c r="G31" s="188" t="str">
        <f>'Barrel Racing'!B26</f>
        <v>Ashley Whatley - Sulphur, OK</v>
      </c>
      <c r="H31" s="190">
        <f>'Barrel Racing'!C26</f>
        <v>15.725</v>
      </c>
      <c r="I31" s="189">
        <f>'Barrel Racing'!D26</f>
        <v>571.52</v>
      </c>
      <c r="J31" s="145"/>
      <c r="O31" s="145"/>
      <c r="Q31" s="145"/>
      <c r="R31" s="188"/>
      <c r="S31" s="146"/>
      <c r="T31" s="189"/>
    </row>
    <row r="32" spans="1:20" s="178" customFormat="1" ht="15.6" x14ac:dyDescent="0.25">
      <c r="A32" s="192">
        <f>'Saddle Bronc'!A24</f>
        <v>4</v>
      </c>
      <c r="B32" s="188" t="str">
        <f>'Saddle Bronc'!B24</f>
        <v>Split $350.90 per Cowboy</v>
      </c>
      <c r="C32" s="146">
        <f>'Saddle Bronc'!C24</f>
        <v>0</v>
      </c>
      <c r="D32" s="189">
        <f>'Saddle Bronc'!D24</f>
        <v>1053</v>
      </c>
      <c r="E32" s="145"/>
      <c r="F32" s="145">
        <f>'Barrel Racing'!A27</f>
        <v>7</v>
      </c>
      <c r="G32" s="188" t="str">
        <f>'Barrel Racing'!B27</f>
        <v>Kyra Teehee - Oktaha, OK</v>
      </c>
      <c r="H32" s="190">
        <f>'Barrel Racing'!C27</f>
        <v>15.778</v>
      </c>
      <c r="I32" s="189">
        <f>'Barrel Racing'!D27</f>
        <v>357.20000000000005</v>
      </c>
      <c r="J32" s="145"/>
      <c r="O32" s="145"/>
      <c r="Q32" s="145"/>
      <c r="R32" s="188"/>
      <c r="S32" s="146"/>
      <c r="T32" s="189"/>
    </row>
    <row r="33" spans="1:20" s="178" customFormat="1" ht="15.6" x14ac:dyDescent="0.25">
      <c r="A33" s="192">
        <v>5</v>
      </c>
      <c r="B33" s="188" t="str">
        <f>'Saddle Bronc'!B25</f>
        <v>Cowboy Down Fund</v>
      </c>
      <c r="C33" s="146">
        <f>'Saddle Bronc'!C25</f>
        <v>0</v>
      </c>
      <c r="D33" s="189">
        <f>'Saddle Bronc'!D25</f>
        <v>1053</v>
      </c>
      <c r="E33" s="145"/>
      <c r="F33" s="145">
        <f>'Barrel Racing'!A28</f>
        <v>8</v>
      </c>
      <c r="G33" s="188" t="str">
        <f>'Barrel Racing'!B28</f>
        <v>Jocee Louis - Browning, MT</v>
      </c>
      <c r="H33" s="190">
        <f>'Barrel Racing'!C28</f>
        <v>15.877000000000001</v>
      </c>
      <c r="I33" s="189">
        <f>'Barrel Racing'!D28</f>
        <v>142.88</v>
      </c>
      <c r="J33" s="145"/>
      <c r="O33" s="145"/>
      <c r="Q33" s="145"/>
      <c r="R33" s="188"/>
      <c r="S33" s="146"/>
      <c r="T33" s="189"/>
    </row>
    <row r="34" spans="1:20" s="178" customFormat="1" ht="15.6" x14ac:dyDescent="0.25">
      <c r="E34" s="145"/>
      <c r="F34" s="145"/>
      <c r="G34" s="188"/>
      <c r="H34" s="146"/>
      <c r="I34" s="189"/>
      <c r="J34" s="145"/>
      <c r="K34" s="192"/>
      <c r="L34" s="188"/>
      <c r="M34" s="146"/>
      <c r="N34" s="189"/>
      <c r="R34" s="146"/>
      <c r="S34" s="147"/>
      <c r="T34" s="183"/>
    </row>
    <row r="35" spans="1:20" s="178" customFormat="1" ht="15.6" x14ac:dyDescent="0.25">
      <c r="A35" s="184" t="s">
        <v>87</v>
      </c>
      <c r="B35" s="188"/>
      <c r="C35" s="191" t="s">
        <v>12</v>
      </c>
      <c r="D35" s="186" t="s">
        <v>46</v>
      </c>
      <c r="E35" s="145"/>
      <c r="F35" s="184" t="s">
        <v>18</v>
      </c>
      <c r="G35" s="188"/>
      <c r="H35" s="150" t="s">
        <v>44</v>
      </c>
      <c r="I35" s="186" t="s">
        <v>46</v>
      </c>
      <c r="J35" s="184"/>
      <c r="K35" s="192"/>
      <c r="L35" s="188"/>
      <c r="M35" s="146"/>
      <c r="N35" s="189"/>
      <c r="Q35" s="184"/>
      <c r="R35" s="188"/>
      <c r="S35" s="150"/>
      <c r="T35" s="186"/>
    </row>
    <row r="36" spans="1:20" s="178" customFormat="1" ht="15.6" x14ac:dyDescent="0.25">
      <c r="A36" s="145">
        <f>'Calf Roping'!A21</f>
        <v>1</v>
      </c>
      <c r="B36" s="188" t="str">
        <f>'Calf Roping'!B21</f>
        <v>Dean Osborne - Morris, OK</v>
      </c>
      <c r="C36" s="190">
        <f>'Calf Roping'!C21</f>
        <v>9.77</v>
      </c>
      <c r="D36" s="189">
        <f>'Calf Roping'!D21</f>
        <v>1470.16</v>
      </c>
      <c r="E36" s="145"/>
      <c r="F36" s="145">
        <f>'Bull Riding'!A21</f>
        <v>1</v>
      </c>
      <c r="G36" s="188" t="str">
        <f>'Bull Riding'!B21</f>
        <v>Kobe Whitford - Cut Bank, MT</v>
      </c>
      <c r="H36" s="146">
        <f>'Bull Riding'!C21</f>
        <v>82</v>
      </c>
      <c r="I36" s="189">
        <f>'Bull Riding'!D21</f>
        <v>1275.5800000000002</v>
      </c>
      <c r="J36" s="145"/>
      <c r="K36" s="145"/>
      <c r="L36" s="188"/>
      <c r="M36" s="146"/>
      <c r="N36" s="189"/>
      <c r="Q36" s="145"/>
      <c r="R36" s="188"/>
      <c r="S36" s="146"/>
      <c r="T36" s="189"/>
    </row>
    <row r="37" spans="1:20" s="178" customFormat="1" ht="15.6" x14ac:dyDescent="0.25">
      <c r="A37" s="145">
        <f>'Calf Roping'!A22</f>
        <v>2</v>
      </c>
      <c r="B37" s="188" t="str">
        <f>'Calf Roping'!B22</f>
        <v>Quinton Inman - Ketchum, OK</v>
      </c>
      <c r="C37" s="190">
        <f>'Calf Roping'!C22</f>
        <v>9.9</v>
      </c>
      <c r="D37" s="189">
        <f>'Calf Roping'!D22</f>
        <v>1278.4000000000001</v>
      </c>
      <c r="E37" s="145"/>
      <c r="F37" s="145">
        <f>'Bull Riding'!A22</f>
        <v>2</v>
      </c>
      <c r="G37" s="188" t="str">
        <f>'Bull Riding'!B22</f>
        <v>Norman Osceola - Okeechobee, FL</v>
      </c>
      <c r="H37" s="146">
        <f>'Bull Riding'!C22</f>
        <v>81</v>
      </c>
      <c r="I37" s="189">
        <f>'Bull Riding'!D22</f>
        <v>1109.2</v>
      </c>
      <c r="J37" s="145"/>
      <c r="K37" s="145"/>
      <c r="L37" s="188"/>
      <c r="M37" s="146"/>
      <c r="N37" s="189"/>
      <c r="O37" s="145"/>
      <c r="Q37" s="145"/>
      <c r="R37" s="188"/>
      <c r="S37" s="146"/>
      <c r="T37" s="189"/>
    </row>
    <row r="38" spans="1:20" s="178" customFormat="1" ht="15.6" x14ac:dyDescent="0.25">
      <c r="A38" s="145">
        <f>'Calf Roping'!A23</f>
        <v>3</v>
      </c>
      <c r="B38" s="188" t="str">
        <f>'Calf Roping'!B23</f>
        <v>Dustin Bassett - Vinita, OK</v>
      </c>
      <c r="C38" s="190">
        <f>'Calf Roping'!C23</f>
        <v>10.02</v>
      </c>
      <c r="D38" s="189">
        <f>'Calf Roping'!D23</f>
        <v>1086.6400000000001</v>
      </c>
      <c r="E38" s="145"/>
      <c r="F38" s="145">
        <f>'Bull Riding'!A23</f>
        <v>3</v>
      </c>
      <c r="G38" s="188" t="str">
        <f>'Bull Riding'!B23</f>
        <v>Slick Phelps - Porcupine, SD</v>
      </c>
      <c r="H38" s="146">
        <f>'Bull Riding'!C23</f>
        <v>75</v>
      </c>
      <c r="I38" s="189">
        <f>'Bull Riding'!D23</f>
        <v>942.82</v>
      </c>
      <c r="J38" s="145"/>
      <c r="L38" s="180"/>
      <c r="M38" s="182"/>
      <c r="N38" s="181"/>
      <c r="O38" s="145"/>
      <c r="Q38" s="145"/>
      <c r="R38" s="188"/>
      <c r="S38" s="146"/>
      <c r="T38" s="189"/>
    </row>
    <row r="39" spans="1:20" s="178" customFormat="1" ht="15.6" x14ac:dyDescent="0.25">
      <c r="A39" s="145">
        <f>'Calf Roping'!A24</f>
        <v>4</v>
      </c>
      <c r="B39" s="188" t="str">
        <f>'Calf Roping'!B24</f>
        <v>Dontre' Goff - Tulsa, OK</v>
      </c>
      <c r="C39" s="190">
        <f>'Calf Roping'!C24</f>
        <v>10.199999999999999</v>
      </c>
      <c r="D39" s="189">
        <f>'Calf Roping'!D24</f>
        <v>894.88000000000011</v>
      </c>
      <c r="E39" s="145"/>
      <c r="F39" s="145">
        <f>'Bull Riding'!A24</f>
        <v>4</v>
      </c>
      <c r="G39" s="188" t="str">
        <f>'Bull Riding'!B24</f>
        <v>Dakota Louis - Browning, MT</v>
      </c>
      <c r="H39" s="146">
        <f>'Bull Riding'!C24</f>
        <v>73</v>
      </c>
      <c r="I39" s="189">
        <f>'Bull Riding'!D24</f>
        <v>776.44</v>
      </c>
      <c r="J39" s="145"/>
      <c r="K39" s="184"/>
      <c r="L39" s="188"/>
      <c r="M39" s="150"/>
      <c r="N39" s="186"/>
      <c r="O39" s="145"/>
      <c r="Q39" s="145"/>
      <c r="R39" s="188"/>
      <c r="S39" s="146"/>
      <c r="T39" s="189"/>
    </row>
    <row r="40" spans="1:20" s="178" customFormat="1" ht="15.6" x14ac:dyDescent="0.25">
      <c r="A40" s="145">
        <f>'Calf Roping'!A25</f>
        <v>5</v>
      </c>
      <c r="B40" s="188" t="str">
        <f>'Calf Roping'!B25</f>
        <v>Troy Crawler - Morley, AB</v>
      </c>
      <c r="C40" s="190">
        <f>'Calf Roping'!C25</f>
        <v>11.12</v>
      </c>
      <c r="D40" s="189">
        <f>'Calf Roping'!D25</f>
        <v>703.12</v>
      </c>
      <c r="E40" s="145"/>
      <c r="F40" s="145">
        <f>'Bull Riding'!A25</f>
        <v>5</v>
      </c>
      <c r="G40" s="188" t="str">
        <f>'Bull Riding'!B25</f>
        <v>Preston Louis - Browning, MT</v>
      </c>
      <c r="H40" s="146">
        <f>'Bull Riding'!C25</f>
        <v>70</v>
      </c>
      <c r="I40" s="189">
        <f>'Bull Riding'!D25</f>
        <v>610.06000000000006</v>
      </c>
      <c r="K40" s="145"/>
      <c r="L40" s="188"/>
      <c r="M40" s="146"/>
      <c r="N40" s="189"/>
      <c r="O40" s="145"/>
      <c r="T40" s="183"/>
    </row>
    <row r="41" spans="1:20" s="178" customFormat="1" ht="15.6" x14ac:dyDescent="0.25">
      <c r="A41" s="145">
        <f>'Calf Roping'!A26</f>
        <v>6</v>
      </c>
      <c r="B41" s="188" t="str">
        <f>'Calf Roping'!B26</f>
        <v>Aaron Johnson - Morris, OK</v>
      </c>
      <c r="C41" s="190">
        <f>'Calf Roping'!C26</f>
        <v>11.66</v>
      </c>
      <c r="D41" s="189">
        <f>'Calf Roping'!D26</f>
        <v>511.36</v>
      </c>
      <c r="E41" s="145"/>
      <c r="F41" s="145">
        <f>'Bull Riding'!A26</f>
        <v>6</v>
      </c>
      <c r="G41" s="188" t="str">
        <f>'Bull Riding'!B26</f>
        <v>Dugan Black - Lukachukai, AZ</v>
      </c>
      <c r="H41" s="146">
        <f>'Bull Riding'!C26</f>
        <v>58</v>
      </c>
      <c r="I41" s="189">
        <f>'Bull Riding'!D26</f>
        <v>443.68</v>
      </c>
      <c r="J41" s="184"/>
      <c r="K41" s="145"/>
      <c r="L41" s="188"/>
      <c r="M41" s="146"/>
      <c r="N41" s="189"/>
      <c r="T41" s="183"/>
    </row>
    <row r="42" spans="1:20" s="178" customFormat="1" ht="15.6" x14ac:dyDescent="0.25">
      <c r="A42" s="145">
        <f>'Calf Roping'!A27</f>
        <v>7</v>
      </c>
      <c r="B42" s="188" t="str">
        <f>'Calf Roping'!B27</f>
        <v>Justin Gopher - Okeechobee, FL</v>
      </c>
      <c r="C42" s="190">
        <f>'Calf Roping'!C27</f>
        <v>12.85</v>
      </c>
      <c r="D42" s="189">
        <f>'Calf Roping'!D27</f>
        <v>319.60000000000002</v>
      </c>
      <c r="E42" s="145"/>
      <c r="F42" s="145">
        <v>7</v>
      </c>
      <c r="G42" s="188" t="str">
        <f>'Bull Riding'!B27</f>
        <v>Split $32 per Cowboy</v>
      </c>
      <c r="H42" s="146">
        <f>'Bull Riding'!C27</f>
        <v>0</v>
      </c>
      <c r="I42" s="189">
        <f>'Bull Riding'!D27</f>
        <v>194.11</v>
      </c>
      <c r="J42" s="145"/>
      <c r="K42" s="145"/>
      <c r="L42" s="188"/>
      <c r="M42" s="146"/>
      <c r="N42" s="189"/>
      <c r="T42" s="183"/>
    </row>
    <row r="43" spans="1:20" s="178" customFormat="1" ht="15.6" x14ac:dyDescent="0.25">
      <c r="A43" s="145">
        <f>'Calf Roping'!A28</f>
        <v>8</v>
      </c>
      <c r="B43" s="188" t="str">
        <f>'Calf Roping'!B28</f>
        <v>Rontrey Burkhalter - Ardmore, OK</v>
      </c>
      <c r="C43" s="190">
        <f>'Calf Roping'!C28</f>
        <v>13.04</v>
      </c>
      <c r="D43" s="189">
        <f>'Calf Roping'!D28</f>
        <v>127.84</v>
      </c>
      <c r="E43" s="145"/>
      <c r="F43" s="178">
        <v>8</v>
      </c>
      <c r="G43" s="188" t="str">
        <f>'Bull Riding'!B28</f>
        <v>Cowboy Down Fund</v>
      </c>
      <c r="H43" s="146">
        <f>'Bull Riding'!C28</f>
        <v>0</v>
      </c>
      <c r="I43" s="189">
        <f>'Bull Riding'!D28</f>
        <v>194.11</v>
      </c>
      <c r="J43" s="145"/>
      <c r="K43" s="145"/>
      <c r="L43" s="188"/>
      <c r="M43" s="146"/>
      <c r="N43" s="189"/>
      <c r="T43" s="183"/>
    </row>
    <row r="44" spans="1:20" s="178" customFormat="1" ht="15.6" x14ac:dyDescent="0.25">
      <c r="E44" s="145"/>
      <c r="J44" s="145"/>
      <c r="M44" s="180"/>
      <c r="N44" s="181"/>
      <c r="T44" s="183"/>
    </row>
    <row r="45" spans="1:20" s="178" customFormat="1" ht="15.6" x14ac:dyDescent="0.25">
      <c r="E45" s="145"/>
      <c r="J45" s="145"/>
      <c r="L45" s="180"/>
      <c r="M45" s="182"/>
      <c r="N45" s="181"/>
      <c r="T45" s="183"/>
    </row>
    <row r="46" spans="1:20" s="178" customFormat="1" ht="15.6" x14ac:dyDescent="0.25">
      <c r="E46" s="145"/>
      <c r="J46" s="145"/>
      <c r="L46" s="180"/>
      <c r="M46" s="182"/>
      <c r="N46" s="181"/>
      <c r="T46" s="183"/>
    </row>
    <row r="47" spans="1:20" s="178" customFormat="1" ht="15.6" x14ac:dyDescent="0.25">
      <c r="E47" s="145"/>
      <c r="J47" s="145"/>
      <c r="L47" s="180"/>
      <c r="M47" s="182"/>
      <c r="N47" s="181"/>
      <c r="T47" s="183"/>
    </row>
    <row r="48" spans="1:20" s="178" customFormat="1" ht="15.6" x14ac:dyDescent="0.25">
      <c r="E48" s="145"/>
      <c r="L48" s="180"/>
      <c r="M48" s="182"/>
      <c r="N48" s="181"/>
      <c r="T48" s="183"/>
    </row>
    <row r="49" spans="5:20" s="178" customFormat="1" ht="15.6" x14ac:dyDescent="0.25">
      <c r="E49" s="145"/>
      <c r="L49" s="180"/>
      <c r="M49" s="182"/>
      <c r="N49" s="181"/>
      <c r="T49" s="183"/>
    </row>
    <row r="50" spans="5:20" s="178" customFormat="1" ht="15.6" x14ac:dyDescent="0.25">
      <c r="E50" s="145"/>
      <c r="L50" s="180"/>
      <c r="M50" s="182"/>
      <c r="N50" s="181"/>
      <c r="T50" s="183"/>
    </row>
    <row r="51" spans="5:20" s="178" customFormat="1" ht="15.6" x14ac:dyDescent="0.25">
      <c r="E51" s="145"/>
      <c r="K51" s="184"/>
      <c r="L51" s="188"/>
      <c r="M51" s="150"/>
      <c r="N51" s="186"/>
      <c r="T51" s="183"/>
    </row>
    <row r="52" spans="5:20" s="178" customFormat="1" ht="15.6" x14ac:dyDescent="0.25">
      <c r="E52" s="145"/>
      <c r="K52" s="145"/>
      <c r="L52" s="188"/>
      <c r="M52" s="146"/>
      <c r="N52" s="189"/>
      <c r="T52" s="183"/>
    </row>
    <row r="53" spans="5:20" s="178" customFormat="1" ht="15.6" x14ac:dyDescent="0.25">
      <c r="E53" s="145"/>
      <c r="K53" s="145"/>
      <c r="L53" s="188"/>
      <c r="M53" s="146"/>
      <c r="N53" s="189"/>
      <c r="T53" s="183"/>
    </row>
    <row r="54" spans="5:20" s="178" customFormat="1" ht="15.6" x14ac:dyDescent="0.25">
      <c r="E54" s="145"/>
      <c r="K54" s="145"/>
      <c r="L54" s="188"/>
      <c r="M54" s="146"/>
      <c r="N54" s="189"/>
      <c r="T54" s="183"/>
    </row>
    <row r="55" spans="5:20" s="178" customFormat="1" ht="15.6" x14ac:dyDescent="0.25">
      <c r="E55" s="145"/>
      <c r="K55" s="145"/>
      <c r="L55" s="188"/>
      <c r="M55" s="146"/>
      <c r="N55" s="189"/>
      <c r="T55" s="183"/>
    </row>
    <row r="56" spans="5:20" s="178" customFormat="1" ht="15.6" x14ac:dyDescent="0.25">
      <c r="E56" s="145"/>
      <c r="L56" s="180"/>
      <c r="M56" s="182"/>
      <c r="N56" s="181"/>
      <c r="T56" s="183"/>
    </row>
    <row r="57" spans="5:20" s="178" customFormat="1" ht="15.6" x14ac:dyDescent="0.25">
      <c r="E57" s="145"/>
      <c r="K57" s="184"/>
      <c r="L57" s="188"/>
      <c r="M57" s="150"/>
      <c r="N57" s="186"/>
      <c r="T57" s="183"/>
    </row>
    <row r="58" spans="5:20" s="178" customFormat="1" ht="15.6" x14ac:dyDescent="0.25">
      <c r="E58" s="145"/>
      <c r="K58" s="145"/>
      <c r="L58" s="188"/>
      <c r="M58" s="146"/>
      <c r="N58" s="189"/>
      <c r="T58" s="183"/>
    </row>
    <row r="59" spans="5:20" s="178" customFormat="1" ht="15.6" x14ac:dyDescent="0.25">
      <c r="E59" s="145"/>
      <c r="K59" s="145"/>
      <c r="L59" s="188"/>
      <c r="M59" s="146"/>
      <c r="N59" s="189"/>
      <c r="T59" s="183"/>
    </row>
    <row r="60" spans="5:20" s="178" customFormat="1" ht="15.6" x14ac:dyDescent="0.25">
      <c r="E60" s="145"/>
      <c r="K60" s="145"/>
      <c r="L60" s="188"/>
      <c r="M60" s="146"/>
      <c r="N60" s="189"/>
      <c r="T60" s="183"/>
    </row>
    <row r="61" spans="5:20" s="178" customFormat="1" ht="15.6" x14ac:dyDescent="0.25">
      <c r="E61" s="145"/>
      <c r="K61" s="145"/>
      <c r="L61" s="188"/>
      <c r="M61" s="146"/>
      <c r="N61" s="189"/>
      <c r="T61" s="183"/>
    </row>
    <row r="62" spans="5:20" s="178" customFormat="1" ht="15.6" x14ac:dyDescent="0.25">
      <c r="E62" s="145"/>
      <c r="L62" s="180"/>
      <c r="M62" s="182"/>
      <c r="N62" s="181"/>
      <c r="T62" s="183"/>
    </row>
    <row r="63" spans="5:20" s="178" customFormat="1" ht="15.6" x14ac:dyDescent="0.25">
      <c r="E63" s="145"/>
      <c r="F63" s="145"/>
      <c r="G63" s="188"/>
      <c r="H63" s="146"/>
      <c r="I63" s="189"/>
      <c r="L63" s="180"/>
      <c r="M63" s="182"/>
      <c r="N63" s="181"/>
      <c r="T63" s="183"/>
    </row>
    <row r="64" spans="5:20" s="178" customFormat="1" ht="15.6" x14ac:dyDescent="0.25">
      <c r="E64" s="145"/>
      <c r="F64" s="145"/>
      <c r="G64" s="188"/>
      <c r="H64" s="146"/>
      <c r="I64" s="189"/>
      <c r="L64" s="180"/>
      <c r="M64" s="182"/>
      <c r="N64" s="181"/>
      <c r="T64" s="183"/>
    </row>
    <row r="65" spans="1:20" s="178" customFormat="1" ht="15.6" x14ac:dyDescent="0.25">
      <c r="A65" s="145"/>
      <c r="B65" s="188"/>
      <c r="C65" s="146"/>
      <c r="D65" s="189"/>
      <c r="E65" s="145"/>
      <c r="F65" s="145"/>
      <c r="G65" s="188"/>
      <c r="H65" s="146"/>
      <c r="I65" s="189"/>
      <c r="L65" s="180"/>
      <c r="M65" s="182"/>
      <c r="N65" s="181"/>
      <c r="T65" s="183"/>
    </row>
    <row r="66" spans="1:20" s="178" customFormat="1" ht="15.6" x14ac:dyDescent="0.25">
      <c r="A66" s="145"/>
      <c r="B66" s="188"/>
      <c r="C66" s="146"/>
      <c r="D66" s="189"/>
      <c r="E66" s="145"/>
      <c r="G66" s="179"/>
      <c r="H66" s="180"/>
      <c r="I66" s="181"/>
      <c r="M66" s="180"/>
      <c r="N66" s="181"/>
      <c r="T66" s="183"/>
    </row>
    <row r="67" spans="1:20" s="178" customFormat="1" ht="15.6" x14ac:dyDescent="0.25">
      <c r="A67" s="145"/>
      <c r="B67" s="188"/>
      <c r="C67" s="146"/>
      <c r="D67" s="189"/>
      <c r="E67" s="145"/>
      <c r="F67" s="184"/>
      <c r="G67" s="188"/>
      <c r="H67" s="150"/>
      <c r="I67" s="186"/>
      <c r="J67" s="187"/>
      <c r="L67" s="180"/>
      <c r="M67" s="182"/>
      <c r="N67" s="181"/>
      <c r="T67" s="183"/>
    </row>
    <row r="68" spans="1:20" s="178" customFormat="1" ht="15.6" x14ac:dyDescent="0.25">
      <c r="A68" s="145"/>
      <c r="B68" s="188"/>
      <c r="C68" s="146"/>
      <c r="D68" s="189"/>
      <c r="E68" s="145"/>
      <c r="F68" s="145"/>
      <c r="G68" s="188"/>
      <c r="H68" s="146"/>
      <c r="I68" s="189"/>
      <c r="L68" s="180"/>
      <c r="M68" s="182"/>
      <c r="N68" s="181"/>
      <c r="T68" s="183"/>
    </row>
    <row r="69" spans="1:20" s="178" customFormat="1" ht="15.6" x14ac:dyDescent="0.25">
      <c r="B69" s="179"/>
      <c r="C69" s="180"/>
      <c r="D69" s="181"/>
      <c r="E69" s="145"/>
      <c r="F69" s="145"/>
      <c r="G69" s="188"/>
      <c r="H69" s="146"/>
      <c r="I69" s="189"/>
      <c r="L69" s="180"/>
      <c r="M69" s="182"/>
      <c r="N69" s="181"/>
      <c r="T69" s="183"/>
    </row>
    <row r="70" spans="1:20" s="178" customFormat="1" ht="15.6" x14ac:dyDescent="0.25">
      <c r="B70" s="179"/>
      <c r="C70" s="180"/>
      <c r="D70" s="181"/>
      <c r="E70" s="145"/>
      <c r="F70" s="145"/>
      <c r="G70" s="188"/>
      <c r="H70" s="146"/>
      <c r="I70" s="189"/>
      <c r="L70" s="180"/>
      <c r="M70" s="182"/>
      <c r="N70" s="181"/>
      <c r="T70" s="183"/>
    </row>
    <row r="71" spans="1:20" s="178" customFormat="1" ht="15.6" x14ac:dyDescent="0.25">
      <c r="C71" s="180"/>
      <c r="D71" s="181"/>
      <c r="E71" s="145"/>
      <c r="F71" s="145"/>
      <c r="G71" s="188"/>
      <c r="H71" s="146"/>
      <c r="I71" s="189"/>
      <c r="L71" s="180"/>
      <c r="M71" s="182"/>
      <c r="N71" s="181"/>
      <c r="T71" s="183"/>
    </row>
    <row r="72" spans="1:20" s="178" customFormat="1" ht="15.6" x14ac:dyDescent="0.25">
      <c r="B72" s="179"/>
      <c r="C72" s="180"/>
      <c r="D72" s="181"/>
      <c r="E72" s="145"/>
      <c r="F72" s="145"/>
      <c r="G72" s="188"/>
      <c r="H72" s="146"/>
      <c r="I72" s="189"/>
      <c r="L72" s="180"/>
      <c r="M72" s="182"/>
      <c r="N72" s="181"/>
      <c r="T72" s="183"/>
    </row>
    <row r="73" spans="1:20" s="178" customFormat="1" ht="15.6" x14ac:dyDescent="0.25">
      <c r="B73" s="179"/>
      <c r="C73" s="180"/>
      <c r="D73" s="181"/>
      <c r="E73" s="145"/>
      <c r="F73" s="145"/>
      <c r="G73" s="188"/>
      <c r="H73" s="146"/>
      <c r="I73" s="189"/>
      <c r="J73" s="145"/>
      <c r="L73" s="180"/>
      <c r="M73" s="182"/>
      <c r="N73" s="181"/>
      <c r="T73" s="183"/>
    </row>
    <row r="74" spans="1:20" s="178" customFormat="1" ht="15.6" x14ac:dyDescent="0.25">
      <c r="A74" s="192"/>
      <c r="B74" s="188"/>
      <c r="C74" s="146"/>
      <c r="D74" s="189"/>
      <c r="E74" s="145"/>
      <c r="G74" s="179"/>
      <c r="H74" s="180"/>
      <c r="I74" s="181"/>
      <c r="L74" s="180"/>
      <c r="M74" s="182"/>
      <c r="N74" s="181"/>
      <c r="T74" s="183"/>
    </row>
    <row r="75" spans="1:20" s="178" customFormat="1" ht="15.6" x14ac:dyDescent="0.25">
      <c r="A75" s="184"/>
      <c r="B75" s="188"/>
      <c r="C75" s="150"/>
      <c r="D75" s="186"/>
      <c r="E75" s="145"/>
      <c r="G75" s="179"/>
      <c r="H75" s="180"/>
      <c r="I75" s="181"/>
      <c r="L75" s="180"/>
      <c r="M75" s="182"/>
      <c r="N75" s="181"/>
      <c r="T75" s="183"/>
    </row>
    <row r="76" spans="1:20" s="178" customFormat="1" ht="15.6" x14ac:dyDescent="0.25">
      <c r="A76" s="192"/>
      <c r="B76" s="188"/>
      <c r="C76" s="146"/>
      <c r="D76" s="189"/>
      <c r="E76" s="145"/>
      <c r="G76" s="179"/>
      <c r="H76" s="180"/>
      <c r="I76" s="181"/>
      <c r="L76" s="180"/>
      <c r="M76" s="182"/>
      <c r="N76" s="181"/>
      <c r="T76" s="183"/>
    </row>
    <row r="77" spans="1:20" s="178" customFormat="1" ht="15.6" x14ac:dyDescent="0.25">
      <c r="A77" s="192"/>
      <c r="B77" s="188"/>
      <c r="C77" s="146"/>
      <c r="D77" s="189"/>
      <c r="E77" s="145"/>
      <c r="G77" s="179"/>
      <c r="H77" s="180"/>
      <c r="I77" s="181"/>
      <c r="L77" s="180"/>
      <c r="M77" s="182"/>
      <c r="N77" s="181"/>
      <c r="T77" s="183"/>
    </row>
    <row r="78" spans="1:20" s="178" customFormat="1" ht="15.6" x14ac:dyDescent="0.25">
      <c r="A78" s="192"/>
      <c r="B78" s="188"/>
      <c r="C78" s="146"/>
      <c r="D78" s="189"/>
      <c r="E78" s="145"/>
      <c r="G78" s="179"/>
      <c r="H78" s="180"/>
      <c r="I78" s="181"/>
      <c r="L78" s="180"/>
      <c r="M78" s="182"/>
      <c r="N78" s="181"/>
      <c r="T78" s="183"/>
    </row>
    <row r="79" spans="1:20" s="178" customFormat="1" ht="15.6" x14ac:dyDescent="0.25">
      <c r="A79" s="192"/>
      <c r="B79" s="188"/>
      <c r="C79" s="146"/>
      <c r="D79" s="189"/>
      <c r="E79" s="145"/>
      <c r="G79" s="179"/>
      <c r="H79" s="180"/>
      <c r="I79" s="181"/>
      <c r="L79" s="180"/>
      <c r="M79" s="182"/>
      <c r="N79" s="181"/>
      <c r="T79" s="183"/>
    </row>
    <row r="80" spans="1:20" s="178" customFormat="1" ht="15.6" x14ac:dyDescent="0.25">
      <c r="B80" s="179"/>
      <c r="C80" s="180"/>
      <c r="D80" s="181"/>
      <c r="E80" s="145"/>
      <c r="G80" s="179"/>
      <c r="H80" s="180"/>
      <c r="I80" s="181"/>
      <c r="L80" s="180"/>
      <c r="M80" s="182"/>
      <c r="N80" s="181"/>
      <c r="T80" s="183"/>
    </row>
    <row r="81" spans="2:20" s="178" customFormat="1" ht="15.6" x14ac:dyDescent="0.25">
      <c r="B81" s="179"/>
      <c r="C81" s="180"/>
      <c r="D81" s="181"/>
      <c r="E81" s="145"/>
      <c r="G81" s="179"/>
      <c r="H81" s="180"/>
      <c r="I81" s="181"/>
      <c r="L81" s="180"/>
      <c r="M81" s="182"/>
      <c r="N81" s="181"/>
      <c r="T81" s="183"/>
    </row>
    <row r="82" spans="2:20" s="178" customFormat="1" ht="15.6" x14ac:dyDescent="0.25">
      <c r="C82" s="180"/>
      <c r="D82" s="181"/>
      <c r="E82" s="145"/>
      <c r="G82" s="179"/>
      <c r="H82" s="180"/>
      <c r="I82" s="181"/>
      <c r="L82" s="180"/>
      <c r="M82" s="182"/>
      <c r="N82" s="181"/>
      <c r="T82" s="183"/>
    </row>
    <row r="83" spans="2:20" s="178" customFormat="1" ht="15.6" x14ac:dyDescent="0.25">
      <c r="C83" s="180"/>
      <c r="D83" s="181"/>
      <c r="E83" s="145"/>
      <c r="G83" s="179"/>
      <c r="H83" s="180"/>
      <c r="I83" s="181"/>
      <c r="L83" s="180"/>
      <c r="M83" s="182"/>
      <c r="N83" s="181"/>
      <c r="T83" s="183"/>
    </row>
    <row r="84" spans="2:20" s="178" customFormat="1" ht="15.6" x14ac:dyDescent="0.25">
      <c r="C84" s="180"/>
      <c r="D84" s="181"/>
      <c r="E84" s="184"/>
      <c r="G84" s="179"/>
      <c r="H84" s="180"/>
      <c r="I84" s="181"/>
      <c r="L84" s="180"/>
      <c r="M84" s="182"/>
      <c r="N84" s="181"/>
      <c r="O84" s="147"/>
      <c r="T84" s="183"/>
    </row>
    <row r="85" spans="2:20" s="178" customFormat="1" ht="15.6" x14ac:dyDescent="0.25">
      <c r="C85" s="180"/>
      <c r="D85" s="181"/>
      <c r="E85" s="145"/>
      <c r="G85" s="179"/>
      <c r="H85" s="180"/>
      <c r="I85" s="181"/>
      <c r="L85" s="180"/>
      <c r="M85" s="182"/>
      <c r="N85" s="181"/>
      <c r="T85" s="183"/>
    </row>
    <row r="86" spans="2:20" s="178" customFormat="1" ht="15.6" x14ac:dyDescent="0.25">
      <c r="C86" s="180"/>
      <c r="D86" s="181"/>
      <c r="E86" s="145"/>
      <c r="G86" s="179"/>
      <c r="H86" s="180"/>
      <c r="I86" s="181"/>
      <c r="L86" s="180"/>
      <c r="M86" s="182"/>
      <c r="N86" s="181"/>
      <c r="T86" s="183"/>
    </row>
    <row r="87" spans="2:20" s="178" customFormat="1" ht="15.6" x14ac:dyDescent="0.25">
      <c r="C87" s="180"/>
      <c r="D87" s="181"/>
      <c r="E87" s="145"/>
      <c r="G87" s="179"/>
      <c r="H87" s="180"/>
      <c r="I87" s="181"/>
      <c r="L87" s="180"/>
      <c r="M87" s="182"/>
      <c r="N87" s="181"/>
      <c r="T87" s="183"/>
    </row>
    <row r="88" spans="2:20" s="178" customFormat="1" ht="15.6" x14ac:dyDescent="0.25">
      <c r="C88" s="180"/>
      <c r="D88" s="181"/>
      <c r="E88" s="145"/>
      <c r="G88" s="179"/>
      <c r="H88" s="180"/>
      <c r="I88" s="181"/>
      <c r="L88" s="180"/>
      <c r="M88" s="182"/>
      <c r="N88" s="181"/>
      <c r="T88" s="183"/>
    </row>
    <row r="89" spans="2:20" s="178" customFormat="1" ht="15.6" x14ac:dyDescent="0.25">
      <c r="C89" s="180"/>
      <c r="D89" s="181"/>
      <c r="E89" s="145"/>
      <c r="G89" s="179"/>
      <c r="H89" s="180"/>
      <c r="I89" s="181"/>
      <c r="L89" s="180"/>
      <c r="M89" s="182"/>
      <c r="N89" s="181"/>
      <c r="T89" s="183"/>
    </row>
    <row r="90" spans="2:20" s="178" customFormat="1" ht="15.6" x14ac:dyDescent="0.25">
      <c r="C90" s="180"/>
      <c r="D90" s="181"/>
      <c r="E90" s="145"/>
      <c r="F90" s="184"/>
      <c r="G90" s="188"/>
      <c r="H90" s="150"/>
      <c r="I90" s="186"/>
      <c r="J90" s="145"/>
      <c r="L90" s="180"/>
      <c r="M90" s="182"/>
      <c r="N90" s="181"/>
      <c r="T90" s="183"/>
    </row>
    <row r="91" spans="2:20" s="178" customFormat="1" ht="15.6" x14ac:dyDescent="0.25">
      <c r="C91" s="180"/>
      <c r="D91" s="181"/>
      <c r="E91" s="145"/>
      <c r="F91" s="145"/>
      <c r="G91" s="188"/>
      <c r="H91" s="190"/>
      <c r="I91" s="189"/>
      <c r="J91" s="145"/>
      <c r="L91" s="180"/>
      <c r="M91" s="182"/>
      <c r="N91" s="181"/>
      <c r="T91" s="183"/>
    </row>
    <row r="92" spans="2:20" s="178" customFormat="1" ht="15.6" x14ac:dyDescent="0.25">
      <c r="C92" s="180"/>
      <c r="D92" s="181"/>
      <c r="E92" s="145"/>
      <c r="F92" s="145"/>
      <c r="G92" s="188"/>
      <c r="H92" s="190"/>
      <c r="I92" s="189"/>
      <c r="J92" s="145"/>
      <c r="L92" s="180"/>
      <c r="M92" s="182"/>
      <c r="N92" s="181"/>
      <c r="T92" s="183"/>
    </row>
    <row r="93" spans="2:20" s="178" customFormat="1" ht="15.6" x14ac:dyDescent="0.25">
      <c r="C93" s="180"/>
      <c r="D93" s="181"/>
      <c r="E93" s="145"/>
      <c r="F93" s="145"/>
      <c r="G93" s="188"/>
      <c r="H93" s="190"/>
      <c r="I93" s="189"/>
      <c r="L93" s="180"/>
      <c r="M93" s="182"/>
      <c r="N93" s="181"/>
      <c r="T93" s="183"/>
    </row>
    <row r="94" spans="2:20" s="178" customFormat="1" ht="15.6" x14ac:dyDescent="0.25">
      <c r="C94" s="180"/>
      <c r="D94" s="181"/>
      <c r="E94" s="145"/>
      <c r="F94" s="145"/>
      <c r="G94" s="188"/>
      <c r="H94" s="190"/>
      <c r="I94" s="189"/>
      <c r="L94" s="180"/>
      <c r="M94" s="182"/>
      <c r="N94" s="181"/>
      <c r="T94" s="183"/>
    </row>
    <row r="95" spans="2:20" s="178" customFormat="1" ht="15.6" x14ac:dyDescent="0.25">
      <c r="C95" s="180"/>
      <c r="D95" s="181"/>
      <c r="E95" s="145"/>
      <c r="F95" s="145"/>
      <c r="G95" s="188"/>
      <c r="H95" s="190"/>
      <c r="I95" s="189"/>
      <c r="L95" s="180"/>
      <c r="M95" s="182"/>
      <c r="N95" s="181"/>
      <c r="T95" s="183"/>
    </row>
    <row r="96" spans="2:20" s="178" customFormat="1" ht="15.6" x14ac:dyDescent="0.25">
      <c r="C96" s="180"/>
      <c r="D96" s="181"/>
      <c r="E96" s="145"/>
      <c r="F96" s="145"/>
      <c r="G96" s="188"/>
      <c r="H96" s="190"/>
      <c r="I96" s="189"/>
      <c r="L96" s="180"/>
      <c r="M96" s="182"/>
      <c r="N96" s="181"/>
      <c r="T96" s="183"/>
    </row>
    <row r="97" spans="1:20" s="178" customFormat="1" ht="15.6" x14ac:dyDescent="0.25">
      <c r="C97" s="180"/>
      <c r="D97" s="181"/>
      <c r="E97" s="145"/>
      <c r="G97" s="179"/>
      <c r="H97" s="180"/>
      <c r="I97" s="181"/>
      <c r="L97" s="180"/>
      <c r="M97" s="182"/>
      <c r="N97" s="181"/>
      <c r="T97" s="183"/>
    </row>
    <row r="98" spans="1:20" s="178" customFormat="1" ht="15.6" x14ac:dyDescent="0.25">
      <c r="C98" s="180"/>
      <c r="D98" s="181"/>
      <c r="E98" s="145"/>
      <c r="F98" s="184"/>
      <c r="G98" s="188"/>
      <c r="H98" s="150"/>
      <c r="I98" s="186"/>
      <c r="L98" s="180"/>
      <c r="M98" s="182"/>
      <c r="N98" s="181"/>
      <c r="T98" s="183"/>
    </row>
    <row r="99" spans="1:20" s="178" customFormat="1" ht="15.6" x14ac:dyDescent="0.25">
      <c r="C99" s="180"/>
      <c r="D99" s="181"/>
      <c r="E99" s="145"/>
      <c r="F99" s="145"/>
      <c r="G99" s="145"/>
      <c r="H99" s="146"/>
      <c r="I99" s="189"/>
      <c r="L99" s="180"/>
      <c r="M99" s="182"/>
      <c r="N99" s="181"/>
      <c r="T99" s="183"/>
    </row>
    <row r="100" spans="1:20" s="178" customFormat="1" ht="15.6" x14ac:dyDescent="0.25">
      <c r="C100" s="180"/>
      <c r="D100" s="181"/>
      <c r="E100" s="145"/>
      <c r="F100" s="145"/>
      <c r="G100" s="145"/>
      <c r="H100" s="146"/>
      <c r="I100" s="189"/>
      <c r="L100" s="180"/>
      <c r="M100" s="182"/>
      <c r="N100" s="181"/>
      <c r="T100" s="183"/>
    </row>
    <row r="101" spans="1:20" s="178" customFormat="1" ht="15.6" x14ac:dyDescent="0.25">
      <c r="A101" s="184"/>
      <c r="B101" s="188"/>
      <c r="C101" s="150"/>
      <c r="D101" s="186"/>
      <c r="E101" s="145"/>
      <c r="F101" s="145"/>
      <c r="G101" s="145"/>
      <c r="H101" s="146"/>
      <c r="I101" s="189"/>
      <c r="L101" s="180"/>
      <c r="M101" s="182"/>
      <c r="N101" s="181"/>
      <c r="T101" s="183"/>
    </row>
    <row r="102" spans="1:20" s="178" customFormat="1" ht="15.6" x14ac:dyDescent="0.25">
      <c r="A102" s="145"/>
      <c r="B102" s="145"/>
      <c r="C102" s="190"/>
      <c r="D102" s="189"/>
      <c r="E102" s="145"/>
      <c r="F102" s="145"/>
      <c r="G102" s="145"/>
      <c r="H102" s="193"/>
      <c r="I102" s="189"/>
      <c r="L102" s="180"/>
      <c r="M102" s="182"/>
      <c r="N102" s="181"/>
      <c r="T102" s="183"/>
    </row>
    <row r="103" spans="1:20" s="178" customFormat="1" ht="15.6" x14ac:dyDescent="0.25">
      <c r="A103" s="145"/>
      <c r="B103" s="145"/>
      <c r="C103" s="190"/>
      <c r="D103" s="189"/>
      <c r="E103" s="145"/>
      <c r="G103" s="179"/>
      <c r="H103" s="180"/>
      <c r="I103" s="181"/>
      <c r="L103" s="180"/>
      <c r="M103" s="182"/>
      <c r="N103" s="181"/>
      <c r="T103" s="183"/>
    </row>
    <row r="104" spans="1:20" s="178" customFormat="1" ht="15.6" x14ac:dyDescent="0.25">
      <c r="A104" s="145"/>
      <c r="B104" s="145"/>
      <c r="C104" s="190"/>
      <c r="D104" s="189"/>
      <c r="H104" s="180"/>
      <c r="I104" s="181"/>
      <c r="L104" s="180"/>
      <c r="M104" s="182"/>
      <c r="N104" s="181"/>
      <c r="T104" s="183"/>
    </row>
    <row r="105" spans="1:20" s="178" customFormat="1" ht="15.6" x14ac:dyDescent="0.25">
      <c r="A105" s="145"/>
      <c r="B105" s="145"/>
      <c r="C105" s="190"/>
      <c r="D105" s="189"/>
      <c r="H105" s="180"/>
      <c r="I105" s="181"/>
      <c r="L105" s="180"/>
      <c r="M105" s="182"/>
      <c r="N105" s="181"/>
      <c r="T105" s="183"/>
    </row>
    <row r="106" spans="1:20" s="178" customFormat="1" x14ac:dyDescent="0.25">
      <c r="B106" s="179"/>
      <c r="C106" s="180"/>
      <c r="D106" s="181"/>
      <c r="G106" s="179"/>
      <c r="H106" s="180"/>
      <c r="I106" s="181"/>
      <c r="L106" s="180"/>
      <c r="M106" s="182"/>
      <c r="N106" s="181"/>
      <c r="T106" s="183"/>
    </row>
    <row r="107" spans="1:20" s="178" customFormat="1" x14ac:dyDescent="0.25">
      <c r="B107" s="179"/>
      <c r="C107" s="180"/>
      <c r="D107" s="181"/>
      <c r="G107" s="179"/>
      <c r="H107" s="180"/>
      <c r="I107" s="181"/>
      <c r="L107" s="180"/>
      <c r="M107" s="182"/>
      <c r="N107" s="181"/>
      <c r="T107" s="183"/>
    </row>
    <row r="108" spans="1:20" s="178" customFormat="1" x14ac:dyDescent="0.25">
      <c r="B108" s="179"/>
      <c r="C108" s="180"/>
      <c r="D108" s="181"/>
      <c r="G108" s="179"/>
      <c r="H108" s="180"/>
      <c r="I108" s="181"/>
      <c r="L108" s="180"/>
      <c r="M108" s="182"/>
      <c r="N108" s="181"/>
      <c r="T108" s="183"/>
    </row>
    <row r="109" spans="1:20" s="178" customFormat="1" ht="15.6" x14ac:dyDescent="0.3">
      <c r="C109" s="180"/>
      <c r="D109" s="181"/>
      <c r="G109" s="179"/>
      <c r="H109" s="180"/>
      <c r="I109" s="181"/>
      <c r="K109" s="3"/>
      <c r="L109" s="5"/>
      <c r="M109" s="6"/>
      <c r="N109" s="108"/>
      <c r="T109" s="183"/>
    </row>
    <row r="110" spans="1:20" s="178" customFormat="1" ht="15.6" x14ac:dyDescent="0.3">
      <c r="B110" s="179"/>
      <c r="C110" s="180"/>
      <c r="D110" s="181"/>
      <c r="G110" s="179"/>
      <c r="H110" s="180"/>
      <c r="I110" s="181"/>
      <c r="K110" s="3"/>
      <c r="L110" s="5"/>
      <c r="M110" s="6"/>
      <c r="N110" s="108"/>
      <c r="T110" s="183"/>
    </row>
    <row r="111" spans="1:20" s="178" customFormat="1" ht="15.6" x14ac:dyDescent="0.3">
      <c r="C111" s="180"/>
      <c r="D111" s="181"/>
      <c r="G111" s="179"/>
      <c r="H111" s="180"/>
      <c r="I111" s="181"/>
      <c r="K111" s="3"/>
      <c r="L111" s="5"/>
      <c r="M111" s="6"/>
      <c r="N111" s="108"/>
      <c r="T111" s="183"/>
    </row>
    <row r="112" spans="1:20" s="178" customFormat="1" ht="15.6" x14ac:dyDescent="0.3">
      <c r="C112" s="180"/>
      <c r="D112" s="181"/>
      <c r="G112" s="179"/>
      <c r="H112" s="180"/>
      <c r="I112" s="181"/>
      <c r="K112" s="3"/>
      <c r="L112" s="12"/>
      <c r="M112" s="13"/>
      <c r="N112" s="108"/>
      <c r="T112" s="183"/>
    </row>
    <row r="113" spans="1:20" s="178" customFormat="1" ht="15.6" x14ac:dyDescent="0.3">
      <c r="C113" s="180"/>
      <c r="D113" s="181"/>
      <c r="G113" s="179"/>
      <c r="H113" s="180"/>
      <c r="I113" s="181"/>
      <c r="K113" s="3"/>
      <c r="L113" s="12"/>
      <c r="M113" s="13"/>
      <c r="N113" s="108"/>
      <c r="T113" s="183"/>
    </row>
    <row r="114" spans="1:20" s="178" customFormat="1" ht="15.6" x14ac:dyDescent="0.3">
      <c r="C114" s="180"/>
      <c r="D114" s="181"/>
      <c r="G114" s="179"/>
      <c r="H114" s="180"/>
      <c r="I114" s="181"/>
      <c r="K114" s="3"/>
      <c r="L114" s="12"/>
      <c r="M114" s="13"/>
      <c r="N114" s="108"/>
      <c r="T114" s="183"/>
    </row>
    <row r="115" spans="1:20" s="178" customFormat="1" x14ac:dyDescent="0.25">
      <c r="C115" s="180"/>
      <c r="D115" s="181"/>
      <c r="G115" s="179"/>
      <c r="H115" s="180"/>
      <c r="I115" s="181"/>
      <c r="K115" s="12"/>
      <c r="L115" s="13"/>
      <c r="M115" s="25"/>
      <c r="N115" s="108"/>
      <c r="T115" s="183"/>
    </row>
    <row r="116" spans="1:20" s="178" customFormat="1" x14ac:dyDescent="0.25">
      <c r="C116" s="180"/>
      <c r="D116" s="181"/>
      <c r="G116" s="179"/>
      <c r="H116" s="180"/>
      <c r="I116" s="181"/>
      <c r="K116" s="12"/>
      <c r="L116" s="13"/>
      <c r="M116" s="25"/>
      <c r="N116" s="108"/>
      <c r="T116" s="183"/>
    </row>
    <row r="117" spans="1:20" s="178" customFormat="1" x14ac:dyDescent="0.25">
      <c r="C117" s="180"/>
      <c r="D117" s="181"/>
      <c r="G117" s="179"/>
      <c r="H117" s="180"/>
      <c r="I117" s="181"/>
      <c r="K117" s="12"/>
      <c r="L117" s="13"/>
      <c r="M117" s="25"/>
      <c r="N117" s="108"/>
      <c r="T117" s="183"/>
    </row>
    <row r="118" spans="1:20" s="178" customFormat="1" x14ac:dyDescent="0.25">
      <c r="B118" s="179"/>
      <c r="C118" s="180"/>
      <c r="D118" s="181"/>
      <c r="G118" s="179"/>
      <c r="H118" s="180"/>
      <c r="I118" s="181"/>
      <c r="K118" s="12"/>
      <c r="L118" s="13"/>
      <c r="M118" s="25"/>
      <c r="N118" s="108"/>
      <c r="T118" s="183"/>
    </row>
    <row r="119" spans="1:20" s="178" customFormat="1" x14ac:dyDescent="0.25">
      <c r="B119" s="179"/>
      <c r="C119" s="180"/>
      <c r="D119" s="181"/>
      <c r="G119" s="179"/>
      <c r="H119" s="180"/>
      <c r="I119" s="181"/>
      <c r="K119" s="12"/>
      <c r="L119" s="13"/>
      <c r="M119" s="25"/>
      <c r="N119" s="108"/>
      <c r="T119" s="183"/>
    </row>
    <row r="120" spans="1:20" s="178" customFormat="1" x14ac:dyDescent="0.25">
      <c r="B120" s="179"/>
      <c r="C120" s="180"/>
      <c r="D120" s="181"/>
      <c r="G120" s="179"/>
      <c r="H120" s="180"/>
      <c r="I120" s="181"/>
      <c r="K120" s="12"/>
      <c r="L120" s="13"/>
      <c r="M120" s="25"/>
      <c r="N120" s="108"/>
      <c r="T120" s="183"/>
    </row>
    <row r="121" spans="1:20" s="178" customFormat="1" x14ac:dyDescent="0.25">
      <c r="B121" s="179"/>
      <c r="C121" s="180"/>
      <c r="D121" s="181"/>
      <c r="G121" s="179"/>
      <c r="H121" s="180"/>
      <c r="I121" s="181"/>
      <c r="K121" s="12"/>
      <c r="L121" s="13"/>
      <c r="M121" s="25"/>
      <c r="N121" s="108"/>
      <c r="T121" s="183"/>
    </row>
    <row r="122" spans="1:20" s="178" customFormat="1" x14ac:dyDescent="0.25">
      <c r="B122" s="179"/>
      <c r="C122" s="180"/>
      <c r="D122" s="181"/>
      <c r="F122" s="12"/>
      <c r="G122" s="24"/>
      <c r="H122" s="13"/>
      <c r="I122" s="108"/>
      <c r="K122" s="12"/>
      <c r="L122" s="13"/>
      <c r="M122" s="25"/>
      <c r="N122" s="108"/>
      <c r="T122" s="183"/>
    </row>
    <row r="123" spans="1:20" s="178" customFormat="1" x14ac:dyDescent="0.25">
      <c r="B123" s="179"/>
      <c r="C123" s="180"/>
      <c r="D123" s="181"/>
      <c r="F123" s="12"/>
      <c r="G123" s="24"/>
      <c r="H123" s="13"/>
      <c r="I123" s="108"/>
      <c r="K123" s="12"/>
      <c r="L123" s="13"/>
      <c r="M123" s="25"/>
      <c r="N123" s="108"/>
      <c r="T123" s="183"/>
    </row>
    <row r="124" spans="1:20" x14ac:dyDescent="0.25">
      <c r="A124" s="178"/>
      <c r="B124" s="179"/>
      <c r="C124" s="180"/>
      <c r="D124" s="181"/>
    </row>
    <row r="125" spans="1:20" x14ac:dyDescent="0.25">
      <c r="A125" s="178"/>
      <c r="B125" s="179"/>
      <c r="C125" s="180"/>
      <c r="D125" s="181"/>
    </row>
    <row r="128" spans="1:20" x14ac:dyDescent="0.25">
      <c r="H128" s="14"/>
    </row>
    <row r="129" spans="8:8" x14ac:dyDescent="0.25">
      <c r="H129" s="14"/>
    </row>
  </sheetData>
  <mergeCells count="2">
    <mergeCell ref="A2:N2"/>
    <mergeCell ref="A3:N3"/>
  </mergeCells>
  <printOptions horizontalCentered="1"/>
  <pageMargins left="0.25" right="0.25" top="1.5" bottom="0" header="0.5" footer="0.5"/>
  <pageSetup scale="65" orientation="portrait" r:id="rId1"/>
  <headerFooter>
    <oddHeader xml:space="preserve">&amp;L&amp;G&amp;C&amp;"Arial Narrow,Bold"&amp;22 
Brighton INFR Qualifier
Feb 13th-14th, 2023
Brighton, FL&amp;R
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view="pageBreakPreview" topLeftCell="A17" zoomScale="136" zoomScaleNormal="100" zoomScaleSheetLayoutView="136" workbookViewId="0">
      <selection activeCell="D26" sqref="D26"/>
    </sheetView>
  </sheetViews>
  <sheetFormatPr defaultColWidth="9.109375" defaultRowHeight="13.2" x14ac:dyDescent="0.25"/>
  <cols>
    <col min="1" max="1" width="15.6640625" style="16" customWidth="1"/>
    <col min="2" max="2" width="13.109375" style="22" customWidth="1"/>
    <col min="3" max="3" width="7.88671875" style="67" bestFit="1" customWidth="1"/>
    <col min="4" max="4" width="12.88671875" style="67" bestFit="1" customWidth="1"/>
    <col min="5" max="5" width="10.5546875" style="16" customWidth="1"/>
    <col min="6" max="16384" width="9.109375" style="16"/>
  </cols>
  <sheetData>
    <row r="1" spans="1:6" ht="15.6" x14ac:dyDescent="0.3">
      <c r="A1" s="385" t="s">
        <v>110</v>
      </c>
      <c r="B1" s="385"/>
      <c r="C1" s="385"/>
      <c r="D1" s="385"/>
      <c r="E1" s="385"/>
      <c r="F1" s="385"/>
    </row>
    <row r="2" spans="1:6" ht="15.6" x14ac:dyDescent="0.3">
      <c r="A2" s="386" t="s">
        <v>109</v>
      </c>
      <c r="B2" s="386"/>
      <c r="C2" s="386"/>
      <c r="D2" s="386"/>
      <c r="E2" s="386"/>
      <c r="F2" s="386"/>
    </row>
    <row r="3" spans="1:6" ht="15.6" x14ac:dyDescent="0.3">
      <c r="A3" s="385"/>
      <c r="B3" s="385"/>
      <c r="C3" s="385"/>
      <c r="D3" s="385"/>
      <c r="E3" s="385"/>
    </row>
    <row r="4" spans="1:6" ht="15" x14ac:dyDescent="0.25">
      <c r="A4" s="17"/>
      <c r="B4" s="18"/>
      <c r="C4" s="64"/>
      <c r="D4" s="64"/>
    </row>
    <row r="5" spans="1:6" ht="15.6" x14ac:dyDescent="0.3">
      <c r="A5" s="385" t="s">
        <v>47</v>
      </c>
      <c r="B5" s="385"/>
      <c r="C5" s="385"/>
      <c r="D5" s="385"/>
      <c r="E5" s="385"/>
      <c r="F5" s="385"/>
    </row>
    <row r="6" spans="1:6" ht="15.6" x14ac:dyDescent="0.3">
      <c r="A6" s="19"/>
      <c r="B6" s="15"/>
      <c r="C6" s="65"/>
      <c r="D6" s="65"/>
    </row>
    <row r="7" spans="1:6" ht="15.6" x14ac:dyDescent="0.3">
      <c r="A7" s="19" t="s">
        <v>26</v>
      </c>
      <c r="B7" s="15" t="s">
        <v>71</v>
      </c>
      <c r="C7" s="65" t="s">
        <v>49</v>
      </c>
      <c r="D7" s="65" t="s">
        <v>5</v>
      </c>
    </row>
    <row r="8" spans="1:6" ht="15" x14ac:dyDescent="0.25">
      <c r="A8" s="17" t="s">
        <v>50</v>
      </c>
      <c r="B8" s="18">
        <f>Bareback!C5</f>
        <v>5</v>
      </c>
      <c r="C8" s="64">
        <v>15</v>
      </c>
      <c r="D8" s="64">
        <f t="shared" ref="D8:D13" si="0">B8*C8</f>
        <v>75</v>
      </c>
    </row>
    <row r="9" spans="1:6" ht="15" x14ac:dyDescent="0.25">
      <c r="A9" s="17" t="s">
        <v>53</v>
      </c>
      <c r="B9" s="18">
        <f>'Saddle Bronc'!C5</f>
        <v>6</v>
      </c>
      <c r="C9" s="64">
        <v>15</v>
      </c>
      <c r="D9" s="64">
        <f t="shared" si="0"/>
        <v>90</v>
      </c>
    </row>
    <row r="10" spans="1:6" ht="15" x14ac:dyDescent="0.25">
      <c r="A10" s="17" t="s">
        <v>57</v>
      </c>
      <c r="B10" s="18">
        <f>'Bull Riding'!C5</f>
        <v>9</v>
      </c>
      <c r="C10" s="64">
        <v>15</v>
      </c>
      <c r="D10" s="64">
        <f t="shared" si="0"/>
        <v>135</v>
      </c>
    </row>
    <row r="11" spans="1:6" ht="15" x14ac:dyDescent="0.25">
      <c r="A11" s="17" t="s">
        <v>51</v>
      </c>
      <c r="B11" s="18">
        <f>'Steer Wrestling'!C5</f>
        <v>13</v>
      </c>
      <c r="C11" s="64">
        <v>15</v>
      </c>
      <c r="D11" s="64">
        <f t="shared" si="0"/>
        <v>195</v>
      </c>
    </row>
    <row r="12" spans="1:6" ht="15" x14ac:dyDescent="0.25">
      <c r="A12" s="17" t="s">
        <v>54</v>
      </c>
      <c r="B12" s="18">
        <f>'Calf Roping'!C5</f>
        <v>18</v>
      </c>
      <c r="C12" s="64">
        <v>15</v>
      </c>
      <c r="D12" s="64">
        <f t="shared" si="0"/>
        <v>270</v>
      </c>
    </row>
    <row r="13" spans="1:6" ht="15" x14ac:dyDescent="0.25">
      <c r="A13" s="17" t="s">
        <v>52</v>
      </c>
      <c r="B13" s="18">
        <f>Breakaway!C5</f>
        <v>23</v>
      </c>
      <c r="C13" s="64">
        <v>15</v>
      </c>
      <c r="D13" s="64">
        <f t="shared" si="0"/>
        <v>345</v>
      </c>
    </row>
    <row r="14" spans="1:6" ht="15" x14ac:dyDescent="0.25">
      <c r="A14" s="17" t="s">
        <v>55</v>
      </c>
      <c r="B14" s="18">
        <f>'Open Teams'!C5</f>
        <v>44</v>
      </c>
      <c r="C14" s="64">
        <v>15</v>
      </c>
      <c r="D14" s="64">
        <f t="shared" ref="D14:D20" si="1">B14*C14</f>
        <v>660</v>
      </c>
    </row>
    <row r="15" spans="1:6" ht="15" x14ac:dyDescent="0.25">
      <c r="A15" s="17" t="s">
        <v>56</v>
      </c>
      <c r="B15" s="18">
        <f>'Open Teams'!M5</f>
        <v>44</v>
      </c>
      <c r="C15" s="64">
        <v>15</v>
      </c>
      <c r="D15" s="64">
        <f t="shared" si="1"/>
        <v>660</v>
      </c>
    </row>
    <row r="16" spans="1:6" ht="15" x14ac:dyDescent="0.25">
      <c r="A16" s="17" t="s">
        <v>59</v>
      </c>
      <c r="B16" s="18">
        <f>'Jr. Breakaway'!C5</f>
        <v>4</v>
      </c>
      <c r="C16" s="64">
        <v>15</v>
      </c>
      <c r="D16" s="64">
        <f>B16*C16</f>
        <v>60</v>
      </c>
    </row>
    <row r="17" spans="1:5" ht="15" x14ac:dyDescent="0.25">
      <c r="A17" s="17" t="s">
        <v>58</v>
      </c>
      <c r="B17" s="18">
        <f>'Jr. Bull Riding'!C5</f>
        <v>0</v>
      </c>
      <c r="C17" s="64">
        <v>15</v>
      </c>
      <c r="D17" s="64">
        <f t="shared" si="1"/>
        <v>0</v>
      </c>
    </row>
    <row r="18" spans="1:5" ht="15" x14ac:dyDescent="0.25">
      <c r="A18" s="17" t="s">
        <v>61</v>
      </c>
      <c r="B18" s="18">
        <f>'Sr. Breakaway'!C5</f>
        <v>11</v>
      </c>
      <c r="C18" s="64">
        <v>15</v>
      </c>
      <c r="D18" s="64">
        <f>B18*C18</f>
        <v>165</v>
      </c>
    </row>
    <row r="19" spans="1:5" ht="15" x14ac:dyDescent="0.25">
      <c r="A19" s="17" t="s">
        <v>60</v>
      </c>
      <c r="B19" s="18">
        <f>'Sr. Team Roping'!C5</f>
        <v>10</v>
      </c>
      <c r="C19" s="64">
        <v>15</v>
      </c>
      <c r="D19" s="64">
        <f t="shared" si="1"/>
        <v>150</v>
      </c>
    </row>
    <row r="20" spans="1:5" ht="15" x14ac:dyDescent="0.25">
      <c r="A20" s="17" t="s">
        <v>64</v>
      </c>
      <c r="B20" s="18">
        <f>'Sr. Team Roping'!M5</f>
        <v>10</v>
      </c>
      <c r="C20" s="64">
        <v>15</v>
      </c>
      <c r="D20" s="68">
        <f t="shared" si="1"/>
        <v>150</v>
      </c>
    </row>
    <row r="21" spans="1:5" ht="15" x14ac:dyDescent="0.25">
      <c r="A21" s="17"/>
      <c r="B21" s="18"/>
      <c r="C21" s="64"/>
      <c r="D21" s="64">
        <f>SUM(D8:D20)</f>
        <v>2955</v>
      </c>
    </row>
    <row r="22" spans="1:5" x14ac:dyDescent="0.25">
      <c r="B22" s="16"/>
      <c r="C22" s="16"/>
    </row>
    <row r="23" spans="1:5" x14ac:dyDescent="0.25">
      <c r="B23" s="16"/>
      <c r="C23" s="16"/>
    </row>
    <row r="24" spans="1:5" x14ac:dyDescent="0.25">
      <c r="A24" s="20"/>
      <c r="B24" s="20"/>
      <c r="C24" s="20"/>
      <c r="D24" s="20"/>
      <c r="E24" s="20"/>
    </row>
    <row r="25" spans="1:5" s="17" customFormat="1" ht="15" x14ac:dyDescent="0.25">
      <c r="A25" s="17" t="s">
        <v>73</v>
      </c>
      <c r="B25" s="18"/>
      <c r="C25" s="64"/>
      <c r="D25" s="64"/>
    </row>
    <row r="26" spans="1:5" s="17" customFormat="1" ht="15" x14ac:dyDescent="0.25">
      <c r="B26" s="18"/>
      <c r="C26" s="64"/>
      <c r="D26" s="64"/>
    </row>
    <row r="27" spans="1:5" x14ac:dyDescent="0.25">
      <c r="A27" s="20"/>
      <c r="B27" s="21"/>
      <c r="C27" s="66"/>
      <c r="D27" s="66"/>
      <c r="E27" s="20"/>
    </row>
    <row r="28" spans="1:5" s="17" customFormat="1" ht="15" x14ac:dyDescent="0.25">
      <c r="B28" s="18"/>
      <c r="C28" s="64"/>
      <c r="D28" s="64"/>
    </row>
    <row r="32" spans="1:5" ht="15.6" x14ac:dyDescent="0.3">
      <c r="A32" s="385"/>
      <c r="B32" s="385"/>
      <c r="C32" s="385"/>
      <c r="D32" s="385"/>
    </row>
    <row r="33" spans="1:5" ht="15" x14ac:dyDescent="0.25">
      <c r="A33" s="17"/>
      <c r="B33" s="18"/>
      <c r="C33" s="64"/>
      <c r="D33" s="64"/>
    </row>
    <row r="34" spans="1:5" ht="15.6" x14ac:dyDescent="0.3">
      <c r="A34" s="19"/>
      <c r="B34" s="15"/>
      <c r="C34" s="65"/>
      <c r="D34" s="65"/>
    </row>
    <row r="35" spans="1:5" ht="15" x14ac:dyDescent="0.25">
      <c r="A35" s="17"/>
      <c r="B35" s="18"/>
      <c r="C35" s="64"/>
      <c r="D35" s="64"/>
    </row>
    <row r="36" spans="1:5" ht="15" x14ac:dyDescent="0.25">
      <c r="A36" s="17"/>
      <c r="B36" s="18"/>
      <c r="C36" s="64"/>
      <c r="D36" s="64"/>
    </row>
    <row r="37" spans="1:5" ht="15" x14ac:dyDescent="0.25">
      <c r="A37" s="17"/>
      <c r="B37" s="18"/>
      <c r="C37" s="64"/>
      <c r="D37" s="64"/>
    </row>
    <row r="42" spans="1:5" ht="15" x14ac:dyDescent="0.25">
      <c r="A42" s="17"/>
      <c r="B42" s="18"/>
      <c r="C42" s="64"/>
      <c r="D42" s="64"/>
      <c r="E42" s="17"/>
    </row>
    <row r="43" spans="1:5" ht="15" x14ac:dyDescent="0.25">
      <c r="A43" s="17"/>
      <c r="B43" s="18"/>
      <c r="C43" s="64"/>
      <c r="D43" s="64"/>
      <c r="E43" s="17"/>
    </row>
    <row r="47" spans="1:5" ht="15" x14ac:dyDescent="0.25">
      <c r="A47" s="17"/>
      <c r="B47" s="18"/>
      <c r="C47" s="64"/>
      <c r="D47" s="64"/>
      <c r="E47" s="17"/>
    </row>
  </sheetData>
  <mergeCells count="5">
    <mergeCell ref="A32:D32"/>
    <mergeCell ref="A3:E3"/>
    <mergeCell ref="A1:F1"/>
    <mergeCell ref="A2:F2"/>
    <mergeCell ref="A5:F5"/>
  </mergeCells>
  <printOptions horizontalCentered="1"/>
  <pageMargins left="1" right="1" top="1" bottom="1" header="0.3" footer="0.3"/>
  <pageSetup scale="120" orientation="portrait" r:id="rId1"/>
  <rowBreaks count="2" manualBreakCount="2">
    <brk id="30" max="16383" man="1"/>
    <brk id="53" max="16383" man="1"/>
  </rowBreaks>
  <colBreaks count="1" manualBreakCount="1">
    <brk id="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view="pageLayout" topLeftCell="A4" zoomScale="90" zoomScaleNormal="100" zoomScaleSheetLayoutView="90" zoomScalePageLayoutView="90" workbookViewId="0">
      <selection activeCell="A2" sqref="A2"/>
    </sheetView>
  </sheetViews>
  <sheetFormatPr defaultColWidth="9.109375" defaultRowHeight="17.399999999999999" x14ac:dyDescent="0.3"/>
  <cols>
    <col min="1" max="1" width="15.33203125" style="23" customWidth="1"/>
    <col min="2" max="2" width="13.33203125" style="23" customWidth="1"/>
    <col min="3" max="3" width="16.88671875" style="23" customWidth="1"/>
    <col min="4" max="4" width="15.44140625" style="23" customWidth="1"/>
    <col min="5" max="5" width="13.33203125" style="23" customWidth="1"/>
    <col min="6" max="7" width="13.6640625" style="23" customWidth="1"/>
    <col min="8" max="8" width="10.5546875" style="156" customWidth="1"/>
    <col min="9" max="16384" width="9.109375" style="23"/>
  </cols>
  <sheetData>
    <row r="1" spans="1:8" x14ac:dyDescent="0.3">
      <c r="A1" s="387" t="s">
        <v>62</v>
      </c>
      <c r="B1" s="387"/>
      <c r="C1" s="387"/>
      <c r="D1" s="387"/>
      <c r="E1" s="387"/>
      <c r="F1" s="387"/>
      <c r="G1" s="387"/>
      <c r="H1" s="155"/>
    </row>
    <row r="2" spans="1:8" ht="31.2" x14ac:dyDescent="0.3">
      <c r="B2" s="19" t="s">
        <v>26</v>
      </c>
      <c r="C2" s="19" t="s">
        <v>48</v>
      </c>
      <c r="D2" s="15" t="s">
        <v>83</v>
      </c>
      <c r="E2" s="154" t="s">
        <v>62</v>
      </c>
    </row>
    <row r="3" spans="1:8" x14ac:dyDescent="0.3">
      <c r="B3" s="17" t="s">
        <v>50</v>
      </c>
      <c r="C3" s="18">
        <f>Bareback!C5</f>
        <v>5</v>
      </c>
      <c r="D3" s="64">
        <f>Bareback!E10</f>
        <v>5500</v>
      </c>
      <c r="E3" s="64">
        <f>Bareback!E12</f>
        <v>330</v>
      </c>
      <c r="F3" s="17"/>
      <c r="H3" s="157"/>
    </row>
    <row r="4" spans="1:8" x14ac:dyDescent="0.3">
      <c r="B4" s="17" t="s">
        <v>53</v>
      </c>
      <c r="C4" s="18">
        <f>'Saddle Bronc'!C5</f>
        <v>6</v>
      </c>
      <c r="D4" s="64">
        <f>'Saddle Bronc'!E10</f>
        <v>5600</v>
      </c>
      <c r="E4" s="64">
        <f>'Saddle Bronc'!E12</f>
        <v>336</v>
      </c>
      <c r="F4" s="17"/>
      <c r="H4" s="157"/>
    </row>
    <row r="5" spans="1:8" x14ac:dyDescent="0.3">
      <c r="B5" s="17" t="s">
        <v>57</v>
      </c>
      <c r="C5" s="18">
        <f>'Bull Riding'!C5</f>
        <v>9</v>
      </c>
      <c r="D5" s="64">
        <f>'Bull Riding'!E10</f>
        <v>5900</v>
      </c>
      <c r="E5" s="64">
        <f>'Bull Riding'!E12</f>
        <v>354</v>
      </c>
      <c r="F5" s="17"/>
      <c r="H5" s="157"/>
    </row>
    <row r="6" spans="1:8" x14ac:dyDescent="0.3">
      <c r="B6" s="17" t="s">
        <v>51</v>
      </c>
      <c r="C6" s="18">
        <f>'Steer Wrestling'!C5</f>
        <v>13</v>
      </c>
      <c r="D6" s="64">
        <f>'Steer Wrestling'!E10</f>
        <v>6300</v>
      </c>
      <c r="E6" s="64">
        <f>'Steer Wrestling'!E12</f>
        <v>378</v>
      </c>
      <c r="F6" s="17"/>
      <c r="H6" s="157"/>
    </row>
    <row r="7" spans="1:8" x14ac:dyDescent="0.3">
      <c r="B7" s="17" t="s">
        <v>54</v>
      </c>
      <c r="C7" s="18">
        <f>'Calf Roping'!C5</f>
        <v>18</v>
      </c>
      <c r="D7" s="64">
        <f>'Calf Roping'!E10</f>
        <v>6800</v>
      </c>
      <c r="E7" s="64">
        <f>'Calf Roping'!E12</f>
        <v>408</v>
      </c>
      <c r="F7" s="17"/>
      <c r="H7" s="157"/>
    </row>
    <row r="8" spans="1:8" x14ac:dyDescent="0.3">
      <c r="B8" s="17" t="s">
        <v>52</v>
      </c>
      <c r="C8" s="18">
        <f>Breakaway!C5</f>
        <v>23</v>
      </c>
      <c r="D8" s="64">
        <f>Breakaway!E10</f>
        <v>7300</v>
      </c>
      <c r="E8" s="64">
        <f>Breakaway!E12</f>
        <v>438</v>
      </c>
      <c r="F8" s="17"/>
      <c r="H8" s="157"/>
    </row>
    <row r="9" spans="1:8" x14ac:dyDescent="0.3">
      <c r="B9" s="17" t="s">
        <v>69</v>
      </c>
      <c r="C9" s="18">
        <f>'Barrel Racing'!C5</f>
        <v>26</v>
      </c>
      <c r="D9" s="64">
        <f>'Barrel Racing'!E10</f>
        <v>7600</v>
      </c>
      <c r="E9" s="64">
        <f>'Barrel Racing'!E12</f>
        <v>456</v>
      </c>
      <c r="F9" s="17"/>
      <c r="H9" s="157"/>
    </row>
    <row r="10" spans="1:8" x14ac:dyDescent="0.3">
      <c r="B10" s="17" t="s">
        <v>55</v>
      </c>
      <c r="C10" s="18">
        <f>'Open Teams'!C5</f>
        <v>44</v>
      </c>
      <c r="D10" s="64">
        <f>'Open Teams'!E10</f>
        <v>9400</v>
      </c>
      <c r="E10" s="64">
        <f>'Open Teams'!E12</f>
        <v>564</v>
      </c>
      <c r="F10" s="17"/>
      <c r="H10" s="157"/>
    </row>
    <row r="11" spans="1:8" x14ac:dyDescent="0.3">
      <c r="B11" s="17" t="s">
        <v>56</v>
      </c>
      <c r="C11" s="18">
        <f>'Open Teams'!M5</f>
        <v>44</v>
      </c>
      <c r="D11" s="64">
        <f>'Open Teams'!O10</f>
        <v>9400</v>
      </c>
      <c r="E11" s="64">
        <f>'Open Teams'!O12</f>
        <v>564</v>
      </c>
      <c r="F11" s="17"/>
      <c r="H11" s="157"/>
    </row>
    <row r="12" spans="1:8" x14ac:dyDescent="0.3">
      <c r="B12" s="17" t="s">
        <v>59</v>
      </c>
      <c r="C12" s="18">
        <f>'Jr. Breakaway'!C5</f>
        <v>4</v>
      </c>
      <c r="D12" s="64">
        <f>'Jr. Breakaway'!E10</f>
        <v>1200</v>
      </c>
      <c r="E12" s="64">
        <f>'Jr. Breakaway'!E12</f>
        <v>72</v>
      </c>
      <c r="F12" s="17"/>
      <c r="H12" s="157"/>
    </row>
    <row r="13" spans="1:8" x14ac:dyDescent="0.3">
      <c r="B13" s="17" t="s">
        <v>70</v>
      </c>
      <c r="C13" s="18">
        <f>'Jr. Barrel Racing'!C5</f>
        <v>4</v>
      </c>
      <c r="D13" s="64">
        <f>'Jr. Barrel Racing'!E10</f>
        <v>1200</v>
      </c>
      <c r="E13" s="64">
        <f>'Jr. Barrel Racing'!E12</f>
        <v>72</v>
      </c>
      <c r="F13" s="17"/>
      <c r="H13" s="157"/>
    </row>
    <row r="14" spans="1:8" x14ac:dyDescent="0.3">
      <c r="B14" s="17" t="s">
        <v>58</v>
      </c>
      <c r="C14" s="18">
        <f>'Jr. Bull Riding'!C5</f>
        <v>0</v>
      </c>
      <c r="D14" s="64">
        <f>'Jr. Bull Riding'!E10</f>
        <v>0</v>
      </c>
      <c r="E14" s="64">
        <f>'Jr. Bull Riding'!E12</f>
        <v>0</v>
      </c>
      <c r="F14" s="17"/>
      <c r="H14" s="157"/>
    </row>
    <row r="15" spans="1:8" x14ac:dyDescent="0.3">
      <c r="B15" s="17" t="s">
        <v>61</v>
      </c>
      <c r="C15" s="18">
        <f>'Sr. Breakaway'!C5</f>
        <v>11</v>
      </c>
      <c r="D15" s="64">
        <f>'Sr. Breakaway'!E10</f>
        <v>1825</v>
      </c>
      <c r="E15" s="64">
        <f>'Sr. Breakaway'!E12</f>
        <v>109.5</v>
      </c>
      <c r="F15" s="17"/>
      <c r="H15" s="157"/>
    </row>
    <row r="16" spans="1:8" x14ac:dyDescent="0.3">
      <c r="B16" s="17" t="s">
        <v>60</v>
      </c>
      <c r="C16" s="18">
        <f>'Sr. Team Roping'!C5</f>
        <v>10</v>
      </c>
      <c r="D16" s="64">
        <f>'Sr. Team Roping'!E10</f>
        <v>1750</v>
      </c>
      <c r="E16" s="64">
        <f>'Sr. Team Roping'!E12</f>
        <v>105</v>
      </c>
      <c r="F16" s="17"/>
      <c r="H16" s="157"/>
    </row>
    <row r="17" spans="1:8" x14ac:dyDescent="0.3">
      <c r="B17" s="17" t="s">
        <v>64</v>
      </c>
      <c r="C17" s="18">
        <f>'Sr. Team Roping'!M5</f>
        <v>10</v>
      </c>
      <c r="D17" s="64">
        <f>'Sr. Team Roping'!O10</f>
        <v>1750</v>
      </c>
      <c r="E17" s="68">
        <f>'Sr. Team Roping'!O12</f>
        <v>105</v>
      </c>
      <c r="F17" s="17"/>
      <c r="H17" s="158"/>
    </row>
    <row r="18" spans="1:8" x14ac:dyDescent="0.3">
      <c r="A18" s="17"/>
      <c r="B18" s="17"/>
      <c r="C18" s="18"/>
      <c r="E18" s="64">
        <f>SUM(E3:E17)</f>
        <v>4291.5</v>
      </c>
      <c r="F18" s="17" t="s">
        <v>78</v>
      </c>
      <c r="H18" s="157"/>
    </row>
    <row r="20" spans="1:8" x14ac:dyDescent="0.3">
      <c r="A20" s="17"/>
      <c r="C20" s="389" t="s">
        <v>81</v>
      </c>
      <c r="D20" s="389"/>
      <c r="E20" s="234">
        <f>E18/3*2</f>
        <v>2861</v>
      </c>
      <c r="F20" s="235"/>
      <c r="G20" s="235"/>
    </row>
    <row r="21" spans="1:8" x14ac:dyDescent="0.3">
      <c r="A21" s="17"/>
      <c r="C21" s="390" t="s">
        <v>97</v>
      </c>
      <c r="D21" s="390"/>
      <c r="E21" s="353">
        <f>E18/3</f>
        <v>1430.5</v>
      </c>
      <c r="F21" s="388"/>
      <c r="G21" s="388"/>
    </row>
    <row r="22" spans="1:8" x14ac:dyDescent="0.3">
      <c r="B22" s="17"/>
      <c r="C22" s="17"/>
      <c r="D22" s="64"/>
      <c r="E22" s="317"/>
      <c r="F22" s="235"/>
      <c r="G22" s="235"/>
    </row>
    <row r="23" spans="1:8" x14ac:dyDescent="0.3">
      <c r="B23" s="17"/>
      <c r="C23" s="17"/>
      <c r="D23" s="64"/>
      <c r="E23" s="316">
        <f>E20+E21</f>
        <v>4291.5</v>
      </c>
      <c r="F23" s="235"/>
      <c r="G23" s="235"/>
    </row>
  </sheetData>
  <mergeCells count="4">
    <mergeCell ref="A1:G1"/>
    <mergeCell ref="F21:G21"/>
    <mergeCell ref="C20:D20"/>
    <mergeCell ref="C21:D21"/>
  </mergeCells>
  <pageMargins left="0.5" right="0.5" top="1.25" bottom="0" header="0.3" footer="0.3"/>
  <pageSetup scale="96" orientation="portrait" r:id="rId1"/>
  <headerFooter>
    <oddHeader xml:space="preserve">&amp;L&amp;G&amp;C&amp;"Arial,Bold"&amp;14 Bill Osceola Memorial INFR Qualifier
Feb 10-11, 2023
&amp;R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view="pageBreakPreview" zoomScale="90" zoomScaleNormal="100" zoomScaleSheetLayoutView="90" workbookViewId="0">
      <selection activeCell="D21" sqref="D21"/>
    </sheetView>
  </sheetViews>
  <sheetFormatPr defaultColWidth="9.109375" defaultRowHeight="13.2" x14ac:dyDescent="0.25"/>
  <cols>
    <col min="1" max="1" width="6" style="26" customWidth="1"/>
    <col min="2" max="2" width="33.88671875" style="26" customWidth="1"/>
    <col min="3" max="3" width="9.6640625" style="26" customWidth="1"/>
    <col min="4" max="4" width="11.6640625" style="26" customWidth="1"/>
    <col min="5" max="5" width="9.6640625" style="26" customWidth="1"/>
    <col min="6" max="6" width="6" style="26" customWidth="1"/>
    <col min="7" max="7" width="14.6640625" style="26" customWidth="1"/>
    <col min="8" max="8" width="9.6640625" style="26" customWidth="1"/>
    <col min="9" max="9" width="11.6640625" style="26" customWidth="1"/>
    <col min="10" max="10" width="9.6640625" style="26" customWidth="1"/>
    <col min="11" max="11" width="6" style="26" customWidth="1"/>
    <col min="12" max="12" width="22.6640625" style="26" customWidth="1"/>
    <col min="13" max="13" width="9.6640625" style="26" customWidth="1"/>
    <col min="14" max="14" width="11.6640625" style="26" customWidth="1"/>
    <col min="15" max="15" width="9.6640625" style="26" customWidth="1"/>
    <col min="16" max="16" width="11.5546875" style="26" bestFit="1" customWidth="1"/>
    <col min="17" max="16384" width="9.109375" style="26"/>
  </cols>
  <sheetData>
    <row r="1" spans="1:15" s="59" customFormat="1" ht="22.8" x14ac:dyDescent="0.4">
      <c r="A1" s="366" t="s">
        <v>65</v>
      </c>
      <c r="B1" s="366"/>
      <c r="C1" s="367" t="s">
        <v>110</v>
      </c>
      <c r="D1" s="367"/>
      <c r="E1" s="367"/>
      <c r="F1" s="367"/>
      <c r="G1" s="367"/>
      <c r="H1" s="367"/>
      <c r="I1" s="367"/>
      <c r="K1" s="74"/>
      <c r="L1" s="74"/>
      <c r="M1" s="80"/>
      <c r="N1" s="74"/>
      <c r="O1" s="74"/>
    </row>
    <row r="2" spans="1:15" ht="13.8" x14ac:dyDescent="0.3">
      <c r="K2" s="75"/>
      <c r="L2" s="83"/>
      <c r="M2" s="78"/>
      <c r="N2" s="83"/>
      <c r="O2" s="75"/>
    </row>
    <row r="3" spans="1:15" ht="21" customHeight="1" x14ac:dyDescent="0.4">
      <c r="A3" s="365" t="s">
        <v>0</v>
      </c>
      <c r="B3" s="361"/>
      <c r="C3" s="32" t="s">
        <v>16</v>
      </c>
      <c r="D3" s="33"/>
      <c r="E3" s="33"/>
      <c r="F3" s="33"/>
      <c r="G3" s="33"/>
      <c r="H3" s="27"/>
      <c r="I3" s="27"/>
      <c r="J3" s="27"/>
      <c r="K3" s="75"/>
      <c r="L3" s="83"/>
      <c r="M3" s="78"/>
      <c r="N3" s="83"/>
      <c r="O3" s="77"/>
    </row>
    <row r="4" spans="1:15" ht="15.6" customHeight="1" thickBot="1" x14ac:dyDescent="0.3">
      <c r="A4" s="27"/>
      <c r="B4" s="27"/>
      <c r="C4" s="27"/>
      <c r="D4" s="27"/>
      <c r="E4" s="27"/>
      <c r="F4" s="27"/>
      <c r="G4" s="27"/>
      <c r="H4" s="27"/>
      <c r="I4" s="354"/>
      <c r="J4" s="354"/>
      <c r="K4" s="354"/>
      <c r="L4" s="354"/>
      <c r="M4" s="354"/>
      <c r="N4" s="354"/>
      <c r="O4" s="354"/>
    </row>
    <row r="5" spans="1:15" ht="15.6" customHeight="1" thickBot="1" x14ac:dyDescent="0.3">
      <c r="A5" s="361" t="s">
        <v>1</v>
      </c>
      <c r="B5" s="362"/>
      <c r="C5" s="34">
        <v>5</v>
      </c>
      <c r="D5" s="27"/>
      <c r="E5" s="27"/>
      <c r="F5" s="27"/>
      <c r="G5" s="27"/>
      <c r="H5" s="27"/>
      <c r="I5" s="354"/>
      <c r="J5" s="354"/>
      <c r="K5" s="354"/>
      <c r="L5" s="354"/>
      <c r="M5" s="354"/>
      <c r="N5" s="354"/>
      <c r="O5" s="354"/>
    </row>
    <row r="6" spans="1:15" ht="15.6" customHeight="1" thickBot="1" x14ac:dyDescent="0.3">
      <c r="A6" s="361" t="s">
        <v>2</v>
      </c>
      <c r="B6" s="361"/>
      <c r="C6" s="35">
        <v>100</v>
      </c>
      <c r="D6" s="28" t="s">
        <v>3</v>
      </c>
      <c r="E6" s="369">
        <f>SUM(C5*C6)</f>
        <v>500</v>
      </c>
      <c r="F6" s="364"/>
      <c r="G6" s="27"/>
      <c r="H6" s="27"/>
      <c r="I6" s="354"/>
      <c r="J6" s="354"/>
      <c r="K6" s="354"/>
      <c r="L6" s="354"/>
      <c r="M6" s="354"/>
      <c r="N6" s="354"/>
      <c r="O6" s="354"/>
    </row>
    <row r="7" spans="1:15" ht="15.6" customHeight="1" thickBot="1" x14ac:dyDescent="0.3">
      <c r="A7" s="36"/>
      <c r="B7" s="36"/>
      <c r="C7" s="37"/>
      <c r="D7" s="28"/>
      <c r="E7" s="38"/>
      <c r="F7" s="39"/>
      <c r="G7" s="27"/>
      <c r="H7" s="27"/>
      <c r="I7" s="354"/>
      <c r="J7" s="354"/>
      <c r="K7" s="354"/>
      <c r="L7" s="354"/>
      <c r="M7" s="354"/>
      <c r="N7" s="354"/>
      <c r="O7" s="354"/>
    </row>
    <row r="8" spans="1:15" ht="15.6" customHeight="1" thickBot="1" x14ac:dyDescent="0.3">
      <c r="A8" s="361" t="s">
        <v>4</v>
      </c>
      <c r="B8" s="362"/>
      <c r="C8" s="40"/>
      <c r="D8" s="27"/>
      <c r="E8" s="363">
        <v>5000</v>
      </c>
      <c r="F8" s="364"/>
      <c r="G8" s="27"/>
      <c r="H8" s="27"/>
      <c r="I8" s="354"/>
      <c r="J8" s="354"/>
      <c r="K8" s="354"/>
      <c r="L8" s="354"/>
      <c r="M8" s="354"/>
      <c r="N8" s="354"/>
      <c r="O8" s="354"/>
    </row>
    <row r="9" spans="1:15" ht="15.6" customHeight="1" thickBot="1" x14ac:dyDescent="0.3">
      <c r="A9" s="36"/>
      <c r="B9" s="27"/>
      <c r="C9" s="40"/>
      <c r="D9" s="27"/>
      <c r="E9" s="39"/>
      <c r="F9" s="39"/>
      <c r="G9" s="27"/>
      <c r="H9" s="27"/>
      <c r="I9" s="354"/>
      <c r="J9" s="354"/>
      <c r="K9" s="354"/>
      <c r="L9" s="354"/>
      <c r="M9" s="354"/>
      <c r="N9" s="354"/>
      <c r="O9" s="354"/>
    </row>
    <row r="10" spans="1:15" ht="16.2" thickBot="1" x14ac:dyDescent="0.35">
      <c r="A10" s="361" t="s">
        <v>5</v>
      </c>
      <c r="B10" s="362"/>
      <c r="C10" s="27"/>
      <c r="D10" s="27"/>
      <c r="E10" s="363">
        <f>E6+E8</f>
        <v>5500</v>
      </c>
      <c r="F10" s="364"/>
      <c r="G10" s="27"/>
      <c r="H10" s="27"/>
      <c r="I10" s="27"/>
      <c r="J10" s="27"/>
      <c r="K10" s="78"/>
      <c r="L10" s="83"/>
      <c r="M10" s="78"/>
      <c r="N10" s="83"/>
      <c r="O10" s="77"/>
    </row>
    <row r="11" spans="1:15" ht="16.2" thickBot="1" x14ac:dyDescent="0.35">
      <c r="A11" s="36"/>
      <c r="B11" s="27"/>
      <c r="C11" s="27"/>
      <c r="D11" s="27"/>
      <c r="E11" s="27"/>
      <c r="F11" s="27"/>
      <c r="G11" s="27"/>
      <c r="H11" s="27"/>
      <c r="I11" s="27"/>
      <c r="J11" s="27"/>
      <c r="K11" s="78"/>
      <c r="L11" s="83"/>
      <c r="M11" s="79"/>
      <c r="N11" s="78"/>
      <c r="O11" s="77"/>
    </row>
    <row r="12" spans="1:15" ht="16.2" thickBot="1" x14ac:dyDescent="0.35">
      <c r="A12" s="361" t="s">
        <v>6</v>
      </c>
      <c r="B12" s="362"/>
      <c r="C12" s="40">
        <v>0.06</v>
      </c>
      <c r="D12" s="27"/>
      <c r="E12" s="369">
        <f>E10*0.06</f>
        <v>330</v>
      </c>
      <c r="F12" s="370"/>
      <c r="G12" s="27"/>
      <c r="H12" s="27"/>
      <c r="I12" s="27"/>
      <c r="J12" s="27"/>
      <c r="K12" s="78"/>
      <c r="L12" s="83"/>
      <c r="M12" s="79"/>
      <c r="N12" s="78"/>
      <c r="O12" s="77"/>
    </row>
    <row r="13" spans="1:15" ht="16.2" thickBot="1" x14ac:dyDescent="0.35">
      <c r="A13" s="36"/>
      <c r="B13" s="27"/>
      <c r="C13" s="27"/>
      <c r="D13" s="27"/>
      <c r="E13" s="39"/>
      <c r="F13" s="39"/>
      <c r="G13" s="27"/>
      <c r="H13" s="27"/>
      <c r="I13" s="27"/>
      <c r="J13" s="27"/>
      <c r="K13" s="78"/>
      <c r="L13" s="83"/>
      <c r="M13" s="79"/>
      <c r="N13" s="78"/>
      <c r="O13" s="77"/>
    </row>
    <row r="14" spans="1:15" ht="16.2" thickBot="1" x14ac:dyDescent="0.35">
      <c r="A14" s="361" t="s">
        <v>7</v>
      </c>
      <c r="B14" s="362"/>
      <c r="C14" s="27"/>
      <c r="D14" s="27"/>
      <c r="E14" s="363">
        <f>E10-E12</f>
        <v>5170</v>
      </c>
      <c r="F14" s="364"/>
      <c r="G14" s="27"/>
      <c r="H14" s="27"/>
      <c r="I14" s="27"/>
      <c r="J14" s="27"/>
      <c r="K14" s="78"/>
      <c r="L14" s="83"/>
      <c r="M14" s="76"/>
      <c r="N14" s="75"/>
      <c r="O14" s="77"/>
    </row>
    <row r="15" spans="1:15" ht="15.6" x14ac:dyDescent="0.3">
      <c r="A15" s="36"/>
      <c r="B15" s="27"/>
      <c r="C15" s="27"/>
      <c r="D15" s="27"/>
      <c r="E15" s="27"/>
      <c r="F15" s="27"/>
      <c r="G15" s="27"/>
      <c r="H15" s="27"/>
      <c r="I15" s="27"/>
      <c r="J15" s="27"/>
      <c r="K15" s="75"/>
      <c r="L15" s="83"/>
      <c r="M15" s="75"/>
      <c r="N15" s="75"/>
      <c r="O15" s="77"/>
    </row>
    <row r="16" spans="1:15" ht="15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27"/>
      <c r="K16" s="27"/>
      <c r="L16" s="27"/>
      <c r="M16" s="27"/>
      <c r="N16" s="27"/>
      <c r="O16" s="27"/>
    </row>
    <row r="17" spans="1:16" ht="15" x14ac:dyDescent="0.25">
      <c r="A17" s="41" t="s">
        <v>79</v>
      </c>
      <c r="B17" s="27"/>
      <c r="C17" s="27"/>
      <c r="D17" s="27"/>
      <c r="E17" s="27"/>
      <c r="F17" s="41" t="s">
        <v>8</v>
      </c>
      <c r="G17" s="27"/>
      <c r="H17" s="27"/>
      <c r="I17" s="27"/>
      <c r="J17" s="27"/>
      <c r="K17" s="41" t="s">
        <v>9</v>
      </c>
      <c r="L17" s="27"/>
      <c r="M17" s="27"/>
      <c r="N17" s="27"/>
      <c r="O17" s="27"/>
    </row>
    <row r="18" spans="1:16" s="42" customFormat="1" ht="17.399999999999999" x14ac:dyDescent="0.3">
      <c r="B18" s="42">
        <f>E14</f>
        <v>5170</v>
      </c>
      <c r="G18" s="42">
        <v>0</v>
      </c>
      <c r="L18" s="42">
        <v>0</v>
      </c>
      <c r="P18" s="42">
        <f>SUM(A18:O18)</f>
        <v>5170</v>
      </c>
    </row>
    <row r="19" spans="1:16" ht="15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6" s="63" customFormat="1" ht="30" x14ac:dyDescent="0.25">
      <c r="A20" s="30" t="s">
        <v>10</v>
      </c>
      <c r="B20" s="30" t="s">
        <v>11</v>
      </c>
      <c r="C20" s="30" t="s">
        <v>44</v>
      </c>
      <c r="D20" s="31" t="s">
        <v>13</v>
      </c>
      <c r="E20" s="30" t="s">
        <v>14</v>
      </c>
      <c r="F20" s="30" t="s">
        <v>10</v>
      </c>
      <c r="G20" s="30" t="s">
        <v>11</v>
      </c>
      <c r="H20" s="30" t="s">
        <v>44</v>
      </c>
      <c r="I20" s="31" t="s">
        <v>13</v>
      </c>
      <c r="J20" s="30" t="s">
        <v>14</v>
      </c>
      <c r="K20" s="30" t="s">
        <v>10</v>
      </c>
      <c r="L20" s="30" t="s">
        <v>11</v>
      </c>
      <c r="M20" s="30" t="s">
        <v>44</v>
      </c>
      <c r="N20" s="31" t="s">
        <v>13</v>
      </c>
      <c r="O20" s="30" t="s">
        <v>14</v>
      </c>
    </row>
    <row r="21" spans="1:16" s="44" customFormat="1" ht="22.8" x14ac:dyDescent="0.4">
      <c r="A21" s="43">
        <v>1</v>
      </c>
      <c r="B21" s="391" t="s">
        <v>130</v>
      </c>
      <c r="C21" s="395">
        <v>77</v>
      </c>
      <c r="D21" s="84">
        <f>B18*0.6</f>
        <v>3102</v>
      </c>
      <c r="E21" s="115"/>
      <c r="F21" s="43">
        <v>1</v>
      </c>
      <c r="G21" s="51"/>
      <c r="H21" s="117"/>
      <c r="I21" s="109"/>
      <c r="J21" s="115"/>
      <c r="K21" s="43">
        <v>1</v>
      </c>
      <c r="L21" s="51"/>
      <c r="M21" s="119"/>
      <c r="N21" s="109"/>
      <c r="O21" s="115"/>
    </row>
    <row r="22" spans="1:16" s="44" customFormat="1" ht="22.8" x14ac:dyDescent="0.4">
      <c r="A22" s="248">
        <f>A21+1</f>
        <v>2</v>
      </c>
      <c r="B22" s="391" t="s">
        <v>131</v>
      </c>
      <c r="C22" s="395">
        <v>73</v>
      </c>
      <c r="D22" s="84">
        <f>B18*0.4</f>
        <v>2068</v>
      </c>
      <c r="E22" s="116"/>
      <c r="F22" s="29">
        <v>2</v>
      </c>
      <c r="G22" s="52"/>
      <c r="H22" s="58"/>
      <c r="I22" s="110"/>
      <c r="J22" s="116"/>
      <c r="K22" s="29">
        <v>2</v>
      </c>
      <c r="L22" s="52"/>
      <c r="M22" s="120"/>
      <c r="N22" s="110"/>
      <c r="O22" s="116"/>
    </row>
    <row r="23" spans="1:16" s="44" customFormat="1" ht="22.8" x14ac:dyDescent="0.4">
      <c r="A23" s="248">
        <f t="shared" ref="A23:A32" si="0">A22+1</f>
        <v>3</v>
      </c>
      <c r="B23" s="391"/>
      <c r="C23" s="72"/>
      <c r="D23" s="85"/>
      <c r="E23" s="116"/>
      <c r="F23" s="29">
        <v>3</v>
      </c>
      <c r="G23" s="245"/>
      <c r="H23" s="58"/>
      <c r="I23" s="110"/>
      <c r="J23" s="116"/>
      <c r="K23" s="29">
        <v>3</v>
      </c>
      <c r="L23" s="52"/>
      <c r="M23" s="120"/>
      <c r="N23" s="110"/>
      <c r="O23" s="116"/>
    </row>
    <row r="24" spans="1:16" s="44" customFormat="1" ht="22.8" x14ac:dyDescent="0.4">
      <c r="A24" s="248">
        <f t="shared" si="0"/>
        <v>4</v>
      </c>
      <c r="B24" s="391"/>
      <c r="C24" s="72"/>
      <c r="D24" s="85"/>
      <c r="E24" s="116"/>
      <c r="F24" s="29">
        <v>4</v>
      </c>
      <c r="G24" s="245"/>
      <c r="H24" s="58"/>
      <c r="I24" s="110"/>
      <c r="J24" s="116"/>
      <c r="K24" s="29">
        <v>4</v>
      </c>
      <c r="L24" s="52"/>
      <c r="M24" s="120"/>
      <c r="N24" s="110"/>
      <c r="O24" s="116"/>
    </row>
    <row r="25" spans="1:16" s="44" customFormat="1" ht="22.8" x14ac:dyDescent="0.4">
      <c r="A25" s="248">
        <f t="shared" si="0"/>
        <v>5</v>
      </c>
      <c r="B25" s="391"/>
      <c r="C25" s="73"/>
      <c r="D25" s="85"/>
      <c r="E25" s="116"/>
      <c r="F25" s="29">
        <v>5</v>
      </c>
      <c r="G25" s="245"/>
      <c r="H25" s="58"/>
      <c r="I25" s="110"/>
      <c r="J25" s="116"/>
      <c r="K25" s="29">
        <v>5</v>
      </c>
      <c r="L25" s="52"/>
      <c r="M25" s="58"/>
      <c r="N25" s="118"/>
      <c r="O25" s="116"/>
    </row>
    <row r="26" spans="1:16" s="44" customFormat="1" ht="22.8" x14ac:dyDescent="0.4">
      <c r="A26" s="248">
        <f t="shared" si="0"/>
        <v>6</v>
      </c>
      <c r="B26" s="71"/>
      <c r="C26" s="73"/>
      <c r="D26" s="85"/>
      <c r="E26" s="116"/>
      <c r="F26" s="29">
        <v>6</v>
      </c>
      <c r="G26" s="245"/>
      <c r="H26" s="52"/>
      <c r="I26" s="118"/>
      <c r="J26" s="116"/>
      <c r="K26" s="29">
        <v>6</v>
      </c>
      <c r="L26" s="52"/>
      <c r="M26" s="58"/>
      <c r="N26" s="118"/>
      <c r="O26" s="116"/>
    </row>
    <row r="27" spans="1:16" s="44" customFormat="1" ht="22.8" x14ac:dyDescent="0.4">
      <c r="A27" s="248">
        <f t="shared" si="0"/>
        <v>7</v>
      </c>
      <c r="B27" s="71"/>
      <c r="C27" s="73"/>
      <c r="D27" s="85"/>
      <c r="E27" s="116"/>
      <c r="F27" s="29">
        <v>7</v>
      </c>
      <c r="G27" s="245"/>
      <c r="H27" s="52"/>
      <c r="I27" s="118"/>
      <c r="J27" s="116"/>
      <c r="K27" s="29">
        <v>7</v>
      </c>
      <c r="L27" s="52"/>
      <c r="M27" s="52"/>
      <c r="N27" s="118"/>
      <c r="O27" s="116"/>
    </row>
    <row r="28" spans="1:16" s="44" customFormat="1" ht="22.8" x14ac:dyDescent="0.4">
      <c r="A28" s="248">
        <f t="shared" si="0"/>
        <v>8</v>
      </c>
      <c r="B28" s="71"/>
      <c r="C28" s="73"/>
      <c r="D28" s="85"/>
      <c r="E28" s="116"/>
      <c r="F28" s="29">
        <v>8</v>
      </c>
      <c r="G28" s="245"/>
      <c r="H28" s="52"/>
      <c r="I28" s="118"/>
      <c r="J28" s="116"/>
      <c r="K28" s="29">
        <v>8</v>
      </c>
      <c r="L28" s="52"/>
      <c r="M28" s="52"/>
      <c r="N28" s="118"/>
      <c r="O28" s="116"/>
    </row>
    <row r="29" spans="1:16" s="44" customFormat="1" ht="22.8" x14ac:dyDescent="0.4">
      <c r="A29" s="248">
        <f t="shared" si="0"/>
        <v>9</v>
      </c>
      <c r="B29" s="71"/>
      <c r="C29" s="73"/>
      <c r="D29" s="85"/>
      <c r="E29" s="116"/>
      <c r="F29" s="29">
        <v>9</v>
      </c>
      <c r="G29" s="52"/>
      <c r="H29" s="52"/>
      <c r="I29" s="118"/>
      <c r="J29" s="116"/>
      <c r="K29" s="29">
        <v>9</v>
      </c>
      <c r="L29" s="52"/>
      <c r="M29" s="52"/>
      <c r="N29" s="118"/>
      <c r="O29" s="116"/>
    </row>
    <row r="30" spans="1:16" s="44" customFormat="1" ht="22.8" x14ac:dyDescent="0.4">
      <c r="A30" s="248">
        <f t="shared" si="0"/>
        <v>10</v>
      </c>
      <c r="B30" s="71"/>
      <c r="C30" s="73"/>
      <c r="D30" s="85"/>
      <c r="E30" s="116"/>
      <c r="F30" s="29">
        <v>10</v>
      </c>
      <c r="G30" s="52"/>
      <c r="H30" s="52"/>
      <c r="I30" s="118"/>
      <c r="J30" s="116"/>
      <c r="K30" s="29">
        <v>10</v>
      </c>
      <c r="L30" s="52"/>
      <c r="M30" s="52"/>
      <c r="N30" s="118"/>
      <c r="O30" s="116"/>
    </row>
    <row r="31" spans="1:16" s="44" customFormat="1" ht="22.8" x14ac:dyDescent="0.4">
      <c r="A31" s="248">
        <f t="shared" si="0"/>
        <v>11</v>
      </c>
      <c r="B31" s="71"/>
      <c r="C31" s="73"/>
      <c r="D31" s="85"/>
      <c r="E31" s="116"/>
      <c r="F31" s="29">
        <v>11</v>
      </c>
      <c r="G31" s="52"/>
      <c r="H31" s="52"/>
      <c r="I31" s="118"/>
      <c r="J31" s="116"/>
      <c r="K31" s="29">
        <v>11</v>
      </c>
      <c r="L31" s="52"/>
      <c r="M31" s="52"/>
      <c r="N31" s="118"/>
      <c r="O31" s="116"/>
    </row>
    <row r="32" spans="1:16" s="44" customFormat="1" ht="22.8" x14ac:dyDescent="0.4">
      <c r="A32" s="248">
        <f t="shared" si="0"/>
        <v>12</v>
      </c>
      <c r="B32" s="71"/>
      <c r="C32" s="73"/>
      <c r="D32" s="85"/>
      <c r="E32" s="116"/>
      <c r="F32" s="29">
        <v>12</v>
      </c>
      <c r="G32" s="52"/>
      <c r="H32" s="52"/>
      <c r="I32" s="118"/>
      <c r="J32" s="116"/>
      <c r="K32" s="29">
        <v>12</v>
      </c>
      <c r="L32" s="52"/>
      <c r="M32" s="52"/>
      <c r="N32" s="118"/>
      <c r="O32" s="116"/>
    </row>
    <row r="33" spans="1:17" ht="17.399999999999999" x14ac:dyDescent="0.3">
      <c r="D33" s="45">
        <f>SUM(D21:D32)</f>
        <v>5170</v>
      </c>
      <c r="F33" s="27"/>
      <c r="I33" s="45">
        <f>SUM(I21:I32)</f>
        <v>0</v>
      </c>
      <c r="N33" s="45">
        <f>SUM(N21:N32)</f>
        <v>0</v>
      </c>
      <c r="P33" s="122">
        <f>SUM(A33:O33)</f>
        <v>5170</v>
      </c>
    </row>
    <row r="34" spans="1:17" s="46" customFormat="1" ht="12.75" customHeight="1" x14ac:dyDescent="0.25"/>
    <row r="35" spans="1:17" s="46" customFormat="1" ht="12.75" customHeight="1" x14ac:dyDescent="0.25">
      <c r="A35" s="360" t="s">
        <v>15</v>
      </c>
      <c r="B35" s="360"/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04"/>
      <c r="Q35" s="304"/>
    </row>
    <row r="36" spans="1:17" s="46" customFormat="1" ht="12.75" customHeight="1" x14ac:dyDescent="0.25">
      <c r="A36" s="360" t="s">
        <v>100</v>
      </c>
      <c r="B36" s="360"/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04"/>
      <c r="Q36" s="304"/>
    </row>
    <row r="37" spans="1:17" s="46" customFormat="1" ht="12.75" customHeight="1" x14ac:dyDescent="0.25">
      <c r="A37" s="360" t="s">
        <v>101</v>
      </c>
      <c r="B37" s="360"/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04"/>
      <c r="Q37" s="304"/>
    </row>
    <row r="38" spans="1:17" s="46" customFormat="1" ht="12.75" customHeight="1" x14ac:dyDescent="0.25">
      <c r="A38" s="360" t="s">
        <v>102</v>
      </c>
      <c r="B38" s="360"/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</row>
    <row r="39" spans="1:17" s="46" customFormat="1" ht="12.75" customHeight="1" x14ac:dyDescent="0.25">
      <c r="A39" s="368" t="s">
        <v>103</v>
      </c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05"/>
      <c r="Q39" s="305"/>
    </row>
    <row r="40" spans="1:17" x14ac:dyDescent="0.25">
      <c r="A40" s="360" t="s">
        <v>104</v>
      </c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04"/>
      <c r="Q40" s="304"/>
    </row>
    <row r="41" spans="1:17" x14ac:dyDescent="0.25">
      <c r="A41" s="360" t="s">
        <v>105</v>
      </c>
      <c r="B41" s="360"/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360"/>
      <c r="O41" s="360"/>
      <c r="P41" s="304"/>
      <c r="Q41" s="304"/>
    </row>
  </sheetData>
  <mergeCells count="21">
    <mergeCell ref="A3:B3"/>
    <mergeCell ref="A1:B1"/>
    <mergeCell ref="C1:I1"/>
    <mergeCell ref="A39:O39"/>
    <mergeCell ref="A5:B5"/>
    <mergeCell ref="A6:B6"/>
    <mergeCell ref="E6:F6"/>
    <mergeCell ref="A35:O35"/>
    <mergeCell ref="A37:O37"/>
    <mergeCell ref="A14:B14"/>
    <mergeCell ref="E14:F14"/>
    <mergeCell ref="A12:B12"/>
    <mergeCell ref="A36:O36"/>
    <mergeCell ref="E12:F12"/>
    <mergeCell ref="A40:O40"/>
    <mergeCell ref="A41:O41"/>
    <mergeCell ref="A8:B8"/>
    <mergeCell ref="E8:F8"/>
    <mergeCell ref="A10:B10"/>
    <mergeCell ref="E10:F10"/>
    <mergeCell ref="A38:Q38"/>
  </mergeCells>
  <phoneticPr fontId="0" type="noConversion"/>
  <printOptions horizontalCentered="1"/>
  <pageMargins left="0.12" right="0.12" top="0.25" bottom="0.25" header="0.5" footer="0.5"/>
  <pageSetup scale="75" orientation="landscape" r:id="rId1"/>
  <headerFooter scaleWithDoc="0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view="pageBreakPreview" zoomScale="90" zoomScaleNormal="100" zoomScaleSheetLayoutView="90" workbookViewId="0">
      <selection activeCell="D21" sqref="D21"/>
    </sheetView>
  </sheetViews>
  <sheetFormatPr defaultColWidth="9.109375" defaultRowHeight="13.2" x14ac:dyDescent="0.25"/>
  <cols>
    <col min="1" max="1" width="6" style="26" customWidth="1"/>
    <col min="2" max="2" width="34.44140625" style="26" customWidth="1"/>
    <col min="3" max="3" width="9.6640625" style="26" customWidth="1"/>
    <col min="4" max="4" width="11.6640625" style="26" customWidth="1"/>
    <col min="5" max="5" width="9.6640625" style="26" customWidth="1"/>
    <col min="6" max="6" width="6" style="26" customWidth="1"/>
    <col min="7" max="7" width="18.6640625" style="26" customWidth="1"/>
    <col min="8" max="8" width="9.6640625" style="26" customWidth="1"/>
    <col min="9" max="9" width="11.6640625" style="26" customWidth="1"/>
    <col min="10" max="10" width="9.6640625" style="26" customWidth="1"/>
    <col min="11" max="11" width="6" style="26" customWidth="1"/>
    <col min="12" max="12" width="18.6640625" style="26" customWidth="1"/>
    <col min="13" max="13" width="9.6640625" style="26" customWidth="1"/>
    <col min="14" max="14" width="11.6640625" style="26" customWidth="1"/>
    <col min="15" max="15" width="9.6640625" style="26" customWidth="1"/>
    <col min="16" max="16" width="11.5546875" style="26" bestFit="1" customWidth="1"/>
    <col min="17" max="16384" width="9.109375" style="26"/>
  </cols>
  <sheetData>
    <row r="1" spans="1:15" s="59" customFormat="1" ht="22.8" x14ac:dyDescent="0.4">
      <c r="A1" s="366" t="s">
        <v>65</v>
      </c>
      <c r="B1" s="366"/>
      <c r="C1" s="367" t="s">
        <v>110</v>
      </c>
      <c r="D1" s="367"/>
      <c r="E1" s="367"/>
      <c r="F1" s="367"/>
      <c r="G1" s="367"/>
      <c r="H1" s="367"/>
      <c r="I1" s="367"/>
      <c r="K1" s="74"/>
      <c r="L1" s="74"/>
      <c r="M1" s="80"/>
      <c r="N1" s="74"/>
      <c r="O1" s="74"/>
    </row>
    <row r="2" spans="1:15" ht="13.8" x14ac:dyDescent="0.3">
      <c r="K2" s="75"/>
      <c r="L2" s="83"/>
      <c r="M2" s="78"/>
      <c r="N2" s="83"/>
      <c r="O2" s="75"/>
    </row>
    <row r="3" spans="1:15" ht="21" customHeight="1" x14ac:dyDescent="0.4">
      <c r="A3" s="365" t="s">
        <v>0</v>
      </c>
      <c r="B3" s="361"/>
      <c r="C3" s="32" t="s">
        <v>21</v>
      </c>
      <c r="D3" s="33"/>
      <c r="E3" s="33"/>
      <c r="F3" s="33"/>
      <c r="G3" s="33"/>
      <c r="H3" s="27"/>
      <c r="I3" s="27"/>
      <c r="J3" s="27"/>
      <c r="K3" s="75"/>
      <c r="L3" s="83"/>
      <c r="M3" s="78"/>
      <c r="N3" s="83"/>
      <c r="O3" s="77"/>
    </row>
    <row r="4" spans="1:15" ht="15.6" customHeight="1" thickBot="1" x14ac:dyDescent="0.3">
      <c r="A4" s="27"/>
      <c r="B4" s="27"/>
      <c r="C4" s="27"/>
      <c r="D4" s="27"/>
      <c r="E4" s="27"/>
      <c r="F4" s="27"/>
      <c r="G4" s="27"/>
      <c r="H4" s="27"/>
      <c r="I4" s="354"/>
      <c r="J4" s="354"/>
      <c r="K4" s="354"/>
      <c r="L4" s="354"/>
      <c r="M4" s="354"/>
      <c r="N4" s="354"/>
      <c r="O4" s="354"/>
    </row>
    <row r="5" spans="1:15" ht="15.6" customHeight="1" thickBot="1" x14ac:dyDescent="0.3">
      <c r="A5" s="361" t="s">
        <v>1</v>
      </c>
      <c r="B5" s="362"/>
      <c r="C5" s="34">
        <v>13</v>
      </c>
      <c r="D5" s="27"/>
      <c r="E5" s="27"/>
      <c r="F5" s="27"/>
      <c r="G5" s="27"/>
      <c r="H5" s="27"/>
      <c r="I5" s="354"/>
      <c r="J5" s="354"/>
      <c r="K5" s="354"/>
      <c r="L5" s="354"/>
      <c r="M5" s="354"/>
      <c r="N5" s="354"/>
      <c r="O5" s="354"/>
    </row>
    <row r="6" spans="1:15" ht="15.6" customHeight="1" thickBot="1" x14ac:dyDescent="0.3">
      <c r="A6" s="361" t="s">
        <v>2</v>
      </c>
      <c r="B6" s="361"/>
      <c r="C6" s="35">
        <v>100</v>
      </c>
      <c r="D6" s="28" t="s">
        <v>3</v>
      </c>
      <c r="E6" s="369">
        <f>SUM(C5*C6)</f>
        <v>1300</v>
      </c>
      <c r="F6" s="364"/>
      <c r="G6" s="27"/>
      <c r="H6" s="27"/>
      <c r="I6" s="354"/>
      <c r="J6" s="354"/>
      <c r="K6" s="354"/>
      <c r="L6" s="354"/>
      <c r="M6" s="354"/>
      <c r="N6" s="354"/>
      <c r="O6" s="354"/>
    </row>
    <row r="7" spans="1:15" ht="15.6" customHeight="1" thickBot="1" x14ac:dyDescent="0.3">
      <c r="A7" s="36"/>
      <c r="B7" s="36"/>
      <c r="C7" s="37"/>
      <c r="D7" s="28"/>
      <c r="E7" s="38"/>
      <c r="F7" s="39"/>
      <c r="G7" s="27"/>
      <c r="H7" s="27"/>
      <c r="I7" s="354"/>
      <c r="J7" s="354"/>
      <c r="K7" s="354"/>
      <c r="L7" s="354"/>
      <c r="M7" s="354"/>
      <c r="N7" s="354"/>
      <c r="O7" s="354"/>
    </row>
    <row r="8" spans="1:15" ht="15.6" customHeight="1" thickBot="1" x14ac:dyDescent="0.3">
      <c r="A8" s="361" t="s">
        <v>4</v>
      </c>
      <c r="B8" s="362"/>
      <c r="C8" s="40"/>
      <c r="D8" s="27"/>
      <c r="E8" s="363">
        <v>5000</v>
      </c>
      <c r="F8" s="364"/>
      <c r="G8" s="27"/>
      <c r="H8" s="27"/>
      <c r="I8" s="354"/>
      <c r="J8" s="354"/>
      <c r="K8" s="354"/>
      <c r="L8" s="354"/>
      <c r="M8" s="354"/>
      <c r="N8" s="354"/>
      <c r="O8" s="354"/>
    </row>
    <row r="9" spans="1:15" ht="15.6" customHeight="1" thickBot="1" x14ac:dyDescent="0.3">
      <c r="A9" s="36"/>
      <c r="B9" s="27"/>
      <c r="C9" s="40"/>
      <c r="D9" s="27"/>
      <c r="E9" s="39"/>
      <c r="F9" s="39"/>
      <c r="G9" s="27"/>
      <c r="H9" s="27"/>
      <c r="I9" s="354"/>
      <c r="J9" s="354"/>
      <c r="K9" s="354"/>
      <c r="L9" s="354"/>
      <c r="M9" s="354"/>
      <c r="N9" s="354"/>
      <c r="O9" s="354"/>
    </row>
    <row r="10" spans="1:15" ht="16.2" thickBot="1" x14ac:dyDescent="0.35">
      <c r="A10" s="361" t="s">
        <v>5</v>
      </c>
      <c r="B10" s="362"/>
      <c r="C10" s="27"/>
      <c r="D10" s="27"/>
      <c r="E10" s="363">
        <f>E6+E8</f>
        <v>6300</v>
      </c>
      <c r="F10" s="364"/>
      <c r="G10" s="27"/>
      <c r="H10" s="27"/>
      <c r="I10" s="27"/>
      <c r="J10" s="27"/>
      <c r="K10" s="78"/>
      <c r="L10" s="83"/>
      <c r="M10" s="78"/>
      <c r="N10" s="83"/>
      <c r="O10" s="77"/>
    </row>
    <row r="11" spans="1:15" ht="16.2" thickBot="1" x14ac:dyDescent="0.35">
      <c r="A11" s="36"/>
      <c r="B11" s="27"/>
      <c r="C11" s="27"/>
      <c r="D11" s="27"/>
      <c r="E11" s="27"/>
      <c r="F11" s="27"/>
      <c r="G11" s="27"/>
      <c r="H11" s="27"/>
      <c r="I11" s="27"/>
      <c r="J11" s="27"/>
      <c r="K11" s="78"/>
      <c r="L11" s="83"/>
      <c r="M11" s="79"/>
      <c r="N11" s="78"/>
      <c r="O11" s="77"/>
    </row>
    <row r="12" spans="1:15" ht="16.2" thickBot="1" x14ac:dyDescent="0.35">
      <c r="A12" s="361" t="s">
        <v>6</v>
      </c>
      <c r="B12" s="362"/>
      <c r="C12" s="40">
        <v>0.06</v>
      </c>
      <c r="D12" s="27"/>
      <c r="E12" s="369">
        <f>E10*0.06</f>
        <v>378</v>
      </c>
      <c r="F12" s="370"/>
      <c r="G12" s="27"/>
      <c r="H12" s="27"/>
      <c r="I12" s="27"/>
      <c r="J12" s="27"/>
      <c r="K12" s="78"/>
      <c r="L12" s="83"/>
      <c r="M12" s="79"/>
      <c r="N12" s="78"/>
      <c r="O12" s="77"/>
    </row>
    <row r="13" spans="1:15" ht="16.2" thickBot="1" x14ac:dyDescent="0.35">
      <c r="A13" s="36"/>
      <c r="B13" s="27"/>
      <c r="C13" s="27"/>
      <c r="D13" s="27"/>
      <c r="E13" s="39"/>
      <c r="F13" s="39"/>
      <c r="G13" s="27"/>
      <c r="H13" s="27"/>
      <c r="I13" s="27"/>
      <c r="J13" s="27"/>
      <c r="K13" s="78"/>
      <c r="L13" s="83"/>
      <c r="M13" s="79"/>
      <c r="N13" s="78"/>
      <c r="O13" s="77"/>
    </row>
    <row r="14" spans="1:15" ht="16.2" thickBot="1" x14ac:dyDescent="0.35">
      <c r="A14" s="361" t="s">
        <v>7</v>
      </c>
      <c r="B14" s="362"/>
      <c r="C14" s="27"/>
      <c r="D14" s="27"/>
      <c r="E14" s="363">
        <f>E10-E12</f>
        <v>5922</v>
      </c>
      <c r="F14" s="364"/>
      <c r="G14" s="27"/>
      <c r="H14" s="27"/>
      <c r="I14" s="27"/>
      <c r="J14" s="27"/>
      <c r="K14" s="78"/>
      <c r="L14" s="83"/>
      <c r="M14" s="76"/>
      <c r="N14" s="75"/>
      <c r="O14" s="77"/>
    </row>
    <row r="15" spans="1:15" ht="15.6" x14ac:dyDescent="0.3">
      <c r="A15" s="36"/>
      <c r="B15" s="27"/>
      <c r="C15" s="27"/>
      <c r="D15" s="27"/>
      <c r="E15" s="27"/>
      <c r="F15" s="27"/>
      <c r="G15" s="27"/>
      <c r="H15" s="27"/>
      <c r="I15" s="27"/>
      <c r="J15" s="27"/>
      <c r="K15" s="75"/>
      <c r="L15" s="83"/>
      <c r="M15" s="75"/>
      <c r="N15" s="75"/>
      <c r="O15" s="77"/>
    </row>
    <row r="16" spans="1:15" ht="15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27"/>
      <c r="K16" s="27"/>
      <c r="L16" s="27"/>
      <c r="M16" s="27"/>
      <c r="N16" s="27"/>
      <c r="O16" s="27"/>
    </row>
    <row r="17" spans="1:16" ht="15" x14ac:dyDescent="0.25">
      <c r="A17" s="41" t="s">
        <v>79</v>
      </c>
      <c r="B17" s="27"/>
      <c r="C17" s="27"/>
      <c r="D17" s="27"/>
      <c r="E17" s="27"/>
      <c r="F17" s="41" t="s">
        <v>8</v>
      </c>
      <c r="G17" s="27"/>
      <c r="H17" s="27"/>
      <c r="I17" s="27"/>
      <c r="J17" s="27"/>
      <c r="K17" s="41" t="s">
        <v>9</v>
      </c>
      <c r="L17" s="27"/>
      <c r="M17" s="27"/>
      <c r="N17" s="27"/>
      <c r="O17" s="27"/>
    </row>
    <row r="18" spans="1:16" s="42" customFormat="1" ht="17.399999999999999" x14ac:dyDescent="0.3">
      <c r="B18" s="42">
        <f>E14</f>
        <v>5922</v>
      </c>
      <c r="G18" s="42">
        <v>0</v>
      </c>
      <c r="L18" s="42">
        <v>0</v>
      </c>
      <c r="P18" s="42">
        <f>SUM(A18:O18)</f>
        <v>5922</v>
      </c>
    </row>
    <row r="19" spans="1:16" ht="15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6" s="63" customFormat="1" ht="30" x14ac:dyDescent="0.25">
      <c r="A20" s="30" t="s">
        <v>10</v>
      </c>
      <c r="B20" s="30" t="s">
        <v>11</v>
      </c>
      <c r="C20" s="30" t="s">
        <v>12</v>
      </c>
      <c r="D20" s="31" t="s">
        <v>13</v>
      </c>
      <c r="E20" s="30" t="s">
        <v>14</v>
      </c>
      <c r="F20" s="30" t="s">
        <v>10</v>
      </c>
      <c r="G20" s="30" t="s">
        <v>11</v>
      </c>
      <c r="H20" s="30" t="s">
        <v>12</v>
      </c>
      <c r="I20" s="31" t="s">
        <v>13</v>
      </c>
      <c r="J20" s="30" t="s">
        <v>14</v>
      </c>
      <c r="K20" s="30" t="s">
        <v>10</v>
      </c>
      <c r="L20" s="30" t="s">
        <v>11</v>
      </c>
      <c r="M20" s="30" t="s">
        <v>12</v>
      </c>
      <c r="N20" s="31" t="s">
        <v>13</v>
      </c>
      <c r="O20" s="30" t="s">
        <v>14</v>
      </c>
    </row>
    <row r="21" spans="1:16" s="175" customFormat="1" ht="22.8" x14ac:dyDescent="0.25">
      <c r="A21" s="159">
        <v>1</v>
      </c>
      <c r="B21" s="391" t="s">
        <v>111</v>
      </c>
      <c r="C21" s="393">
        <v>4.3499999999999996</v>
      </c>
      <c r="D21" s="84">
        <f>B18*0.23</f>
        <v>1362.06</v>
      </c>
      <c r="E21" s="163"/>
      <c r="F21" s="159">
        <v>1</v>
      </c>
      <c r="G21" s="53"/>
      <c r="H21" s="173"/>
      <c r="I21" s="162"/>
      <c r="J21" s="163"/>
      <c r="K21" s="159">
        <v>1</v>
      </c>
      <c r="L21" s="53"/>
      <c r="M21" s="173"/>
      <c r="N21" s="198"/>
      <c r="O21" s="163"/>
    </row>
    <row r="22" spans="1:16" s="175" customFormat="1" ht="22.8" x14ac:dyDescent="0.25">
      <c r="A22" s="164">
        <v>2</v>
      </c>
      <c r="B22" s="391" t="s">
        <v>112</v>
      </c>
      <c r="C22" s="393">
        <v>8.68</v>
      </c>
      <c r="D22" s="84">
        <f>B18*0.2</f>
        <v>1184.4000000000001</v>
      </c>
      <c r="E22" s="167"/>
      <c r="F22" s="164">
        <v>2</v>
      </c>
      <c r="G22" s="55"/>
      <c r="H22" s="174"/>
      <c r="I22" s="166"/>
      <c r="J22" s="167"/>
      <c r="K22" s="164">
        <v>2</v>
      </c>
      <c r="L22" s="55"/>
      <c r="M22" s="174"/>
      <c r="N22" s="199"/>
      <c r="O22" s="167"/>
    </row>
    <row r="23" spans="1:16" s="175" customFormat="1" ht="22.8" x14ac:dyDescent="0.25">
      <c r="A23" s="164">
        <v>3</v>
      </c>
      <c r="B23" s="391" t="s">
        <v>113</v>
      </c>
      <c r="C23" s="393">
        <v>13.83</v>
      </c>
      <c r="D23" s="84">
        <f>B18*0.17</f>
        <v>1006.7400000000001</v>
      </c>
      <c r="E23" s="167"/>
      <c r="F23" s="164">
        <v>3</v>
      </c>
      <c r="G23" s="55"/>
      <c r="H23" s="200"/>
      <c r="I23" s="166"/>
      <c r="J23" s="167"/>
      <c r="K23" s="164">
        <v>3</v>
      </c>
      <c r="L23" s="55"/>
      <c r="M23" s="200"/>
      <c r="N23" s="199"/>
      <c r="O23" s="167"/>
    </row>
    <row r="24" spans="1:16" s="175" customFormat="1" ht="22.8" x14ac:dyDescent="0.25">
      <c r="A24" s="164">
        <v>4</v>
      </c>
      <c r="B24" s="391" t="s">
        <v>114</v>
      </c>
      <c r="C24" s="393">
        <v>21.46</v>
      </c>
      <c r="D24" s="84">
        <f>B18*0.14</f>
        <v>829.08</v>
      </c>
      <c r="E24" s="167"/>
      <c r="F24" s="164">
        <v>4</v>
      </c>
      <c r="G24" s="55"/>
      <c r="H24" s="174"/>
      <c r="I24" s="166"/>
      <c r="J24" s="167"/>
      <c r="K24" s="164">
        <v>4</v>
      </c>
      <c r="L24" s="55"/>
      <c r="M24" s="174"/>
      <c r="N24" s="199"/>
      <c r="O24" s="167"/>
    </row>
    <row r="25" spans="1:16" s="175" customFormat="1" ht="22.8" x14ac:dyDescent="0.25">
      <c r="A25" s="164">
        <v>5</v>
      </c>
      <c r="B25" s="391" t="s">
        <v>115</v>
      </c>
      <c r="C25" s="393">
        <v>26.81</v>
      </c>
      <c r="D25" s="84">
        <f>B18*0.11</f>
        <v>651.41999999999996</v>
      </c>
      <c r="E25" s="167"/>
      <c r="F25" s="164">
        <v>5</v>
      </c>
      <c r="G25" s="71"/>
      <c r="H25" s="73"/>
      <c r="I25" s="168"/>
      <c r="J25" s="167"/>
      <c r="K25" s="164">
        <v>5</v>
      </c>
      <c r="L25" s="55"/>
      <c r="M25" s="174"/>
      <c r="N25" s="199"/>
      <c r="O25" s="167"/>
    </row>
    <row r="26" spans="1:16" s="175" customFormat="1" ht="22.8" x14ac:dyDescent="0.25">
      <c r="A26" s="164">
        <v>6</v>
      </c>
      <c r="B26" s="55" t="s">
        <v>116</v>
      </c>
      <c r="C26" s="174"/>
      <c r="D26" s="85">
        <v>444.15</v>
      </c>
      <c r="E26" s="167"/>
      <c r="F26" s="164">
        <v>6</v>
      </c>
      <c r="G26" s="71"/>
      <c r="H26" s="73"/>
      <c r="I26" s="168"/>
      <c r="J26" s="167"/>
      <c r="K26" s="164">
        <v>6</v>
      </c>
      <c r="L26" s="55"/>
      <c r="M26" s="174"/>
      <c r="N26" s="199"/>
      <c r="O26" s="167"/>
    </row>
    <row r="27" spans="1:16" s="175" customFormat="1" ht="22.8" x14ac:dyDescent="0.25">
      <c r="A27" s="164">
        <v>7</v>
      </c>
      <c r="B27" s="71" t="s">
        <v>117</v>
      </c>
      <c r="C27" s="174"/>
      <c r="D27" s="85">
        <v>444.15</v>
      </c>
      <c r="E27" s="167"/>
      <c r="F27" s="164">
        <v>7</v>
      </c>
      <c r="G27" s="71"/>
      <c r="H27" s="71"/>
      <c r="I27" s="168"/>
      <c r="J27" s="167"/>
      <c r="K27" s="164">
        <v>7</v>
      </c>
      <c r="L27" s="71"/>
      <c r="M27" s="71"/>
      <c r="N27" s="168"/>
      <c r="O27" s="167"/>
    </row>
    <row r="28" spans="1:16" s="175" customFormat="1" ht="22.8" x14ac:dyDescent="0.25">
      <c r="A28" s="164">
        <v>8</v>
      </c>
      <c r="B28" s="71"/>
      <c r="C28" s="174"/>
      <c r="D28" s="85"/>
      <c r="E28" s="167"/>
      <c r="F28" s="164">
        <v>8</v>
      </c>
      <c r="G28" s="71"/>
      <c r="H28" s="71"/>
      <c r="I28" s="168"/>
      <c r="J28" s="167"/>
      <c r="K28" s="164">
        <v>8</v>
      </c>
      <c r="L28" s="71"/>
      <c r="M28" s="71"/>
      <c r="N28" s="168"/>
      <c r="O28" s="167"/>
    </row>
    <row r="29" spans="1:16" s="175" customFormat="1" ht="22.8" x14ac:dyDescent="0.25">
      <c r="A29" s="164">
        <v>9</v>
      </c>
      <c r="B29" s="71"/>
      <c r="C29" s="174"/>
      <c r="D29" s="82"/>
      <c r="E29" s="167"/>
      <c r="F29" s="164">
        <v>9</v>
      </c>
      <c r="G29" s="71"/>
      <c r="H29" s="71"/>
      <c r="I29" s="168"/>
      <c r="J29" s="167"/>
      <c r="K29" s="164">
        <v>9</v>
      </c>
      <c r="L29" s="71"/>
      <c r="M29" s="71"/>
      <c r="N29" s="168"/>
      <c r="O29" s="167"/>
    </row>
    <row r="30" spans="1:16" s="175" customFormat="1" ht="22.8" x14ac:dyDescent="0.25">
      <c r="A30" s="164">
        <v>10</v>
      </c>
      <c r="B30" s="71"/>
      <c r="C30" s="174"/>
      <c r="D30" s="114"/>
      <c r="E30" s="167"/>
      <c r="F30" s="164">
        <v>10</v>
      </c>
      <c r="G30" s="71"/>
      <c r="H30" s="71"/>
      <c r="I30" s="168"/>
      <c r="J30" s="167"/>
      <c r="K30" s="164">
        <v>10</v>
      </c>
      <c r="L30" s="71"/>
      <c r="M30" s="71"/>
      <c r="N30" s="168"/>
      <c r="O30" s="167"/>
    </row>
    <row r="31" spans="1:16" s="175" customFormat="1" ht="22.8" x14ac:dyDescent="0.25">
      <c r="A31" s="164">
        <v>11</v>
      </c>
      <c r="B31" s="71"/>
      <c r="C31" s="71"/>
      <c r="D31" s="114"/>
      <c r="E31" s="167"/>
      <c r="F31" s="164">
        <v>11</v>
      </c>
      <c r="G31" s="71"/>
      <c r="H31" s="71"/>
      <c r="I31" s="168"/>
      <c r="J31" s="167"/>
      <c r="K31" s="164">
        <v>11</v>
      </c>
      <c r="L31" s="71"/>
      <c r="M31" s="71"/>
      <c r="N31" s="168"/>
      <c r="O31" s="167"/>
    </row>
    <row r="32" spans="1:16" s="175" customFormat="1" ht="22.8" x14ac:dyDescent="0.25">
      <c r="A32" s="164">
        <v>12</v>
      </c>
      <c r="B32" s="71"/>
      <c r="C32" s="71"/>
      <c r="D32" s="114"/>
      <c r="E32" s="167"/>
      <c r="F32" s="164">
        <v>12</v>
      </c>
      <c r="G32" s="71"/>
      <c r="H32" s="71"/>
      <c r="I32" s="168"/>
      <c r="J32" s="167"/>
      <c r="K32" s="164">
        <v>12</v>
      </c>
      <c r="L32" s="71"/>
      <c r="M32" s="71"/>
      <c r="N32" s="168"/>
      <c r="O32" s="167"/>
    </row>
    <row r="33" spans="1:17" s="169" customFormat="1" ht="17.399999999999999" x14ac:dyDescent="0.25">
      <c r="D33" s="172">
        <f>SUM(D21:D32)</f>
        <v>5922</v>
      </c>
      <c r="F33" s="201"/>
      <c r="I33" s="172">
        <f>SUM(I21:I32)</f>
        <v>0</v>
      </c>
      <c r="N33" s="172">
        <f>SUM(N21:N32)</f>
        <v>0</v>
      </c>
      <c r="P33" s="176">
        <f>SUM(A33:O33)</f>
        <v>5922</v>
      </c>
    </row>
    <row r="34" spans="1:17" s="46" customFormat="1" ht="12.75" customHeight="1" x14ac:dyDescent="0.25"/>
    <row r="35" spans="1:17" s="46" customFormat="1" ht="12.75" customHeight="1" x14ac:dyDescent="0.25">
      <c r="A35" s="360" t="s">
        <v>15</v>
      </c>
      <c r="B35" s="360"/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04"/>
      <c r="Q35" s="304"/>
    </row>
    <row r="36" spans="1:17" s="46" customFormat="1" ht="12.75" customHeight="1" x14ac:dyDescent="0.25">
      <c r="A36" s="360" t="s">
        <v>100</v>
      </c>
      <c r="B36" s="360"/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04"/>
      <c r="Q36" s="304"/>
    </row>
    <row r="37" spans="1:17" s="46" customFormat="1" ht="12.75" customHeight="1" x14ac:dyDescent="0.25">
      <c r="A37" s="360" t="s">
        <v>101</v>
      </c>
      <c r="B37" s="360"/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04"/>
      <c r="Q37" s="304"/>
    </row>
    <row r="38" spans="1:17" s="46" customFormat="1" ht="12.75" customHeight="1" x14ac:dyDescent="0.25">
      <c r="A38" s="360" t="s">
        <v>102</v>
      </c>
      <c r="B38" s="360"/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</row>
    <row r="39" spans="1:17" s="46" customFormat="1" ht="12.75" customHeight="1" x14ac:dyDescent="0.25">
      <c r="A39" s="368" t="s">
        <v>103</v>
      </c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05"/>
      <c r="Q39" s="305"/>
    </row>
    <row r="40" spans="1:17" x14ac:dyDescent="0.25">
      <c r="A40" s="360" t="s">
        <v>104</v>
      </c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04"/>
      <c r="Q40" s="304"/>
    </row>
    <row r="41" spans="1:17" x14ac:dyDescent="0.25">
      <c r="A41" s="360" t="s">
        <v>105</v>
      </c>
      <c r="B41" s="360"/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360"/>
      <c r="O41" s="360"/>
      <c r="P41" s="304"/>
      <c r="Q41" s="304"/>
    </row>
  </sheetData>
  <mergeCells count="21">
    <mergeCell ref="A3:B3"/>
    <mergeCell ref="A1:B1"/>
    <mergeCell ref="C1:I1"/>
    <mergeCell ref="A39:O39"/>
    <mergeCell ref="A36:O36"/>
    <mergeCell ref="A5:B5"/>
    <mergeCell ref="A6:B6"/>
    <mergeCell ref="E6:F6"/>
    <mergeCell ref="A35:O35"/>
    <mergeCell ref="A37:O37"/>
    <mergeCell ref="A14:B14"/>
    <mergeCell ref="E14:F14"/>
    <mergeCell ref="A12:B12"/>
    <mergeCell ref="E12:F12"/>
    <mergeCell ref="A40:O40"/>
    <mergeCell ref="A41:O41"/>
    <mergeCell ref="A8:B8"/>
    <mergeCell ref="E8:F8"/>
    <mergeCell ref="A10:B10"/>
    <mergeCell ref="E10:F10"/>
    <mergeCell ref="A38:Q38"/>
  </mergeCells>
  <phoneticPr fontId="0" type="noConversion"/>
  <printOptions horizontalCentered="1"/>
  <pageMargins left="0.12" right="0.12" top="0.25" bottom="0.25" header="0.5" footer="0.5"/>
  <pageSetup scale="75" orientation="landscape" r:id="rId1"/>
  <headerFooter scaleWithDoc="0"/>
  <colBreaks count="1" manualBreakCount="1">
    <brk id="15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view="pageBreakPreview" topLeftCell="A11" zoomScale="90" zoomScaleNormal="100" zoomScaleSheetLayoutView="90" workbookViewId="0">
      <selection activeCell="D21" sqref="D21"/>
    </sheetView>
  </sheetViews>
  <sheetFormatPr defaultColWidth="9.109375" defaultRowHeight="13.2" x14ac:dyDescent="0.25"/>
  <cols>
    <col min="1" max="1" width="6" style="26" customWidth="1"/>
    <col min="2" max="2" width="38.6640625" style="26" bestFit="1" customWidth="1"/>
    <col min="3" max="3" width="9.6640625" style="26" customWidth="1"/>
    <col min="4" max="4" width="11.6640625" style="26" customWidth="1"/>
    <col min="5" max="5" width="9.6640625" style="26" customWidth="1"/>
    <col min="6" max="6" width="6" style="26" customWidth="1"/>
    <col min="7" max="7" width="14.109375" style="26" customWidth="1"/>
    <col min="8" max="8" width="8" style="26" customWidth="1"/>
    <col min="9" max="10" width="9.33203125" style="26" customWidth="1"/>
    <col min="11" max="11" width="6" style="26" customWidth="1"/>
    <col min="12" max="12" width="24.109375" style="26" customWidth="1"/>
    <col min="13" max="13" width="9.6640625" style="26" customWidth="1"/>
    <col min="14" max="14" width="11.6640625" style="26" customWidth="1"/>
    <col min="15" max="15" width="9.6640625" style="26" customWidth="1"/>
    <col min="16" max="16" width="11.5546875" style="26" bestFit="1" customWidth="1"/>
    <col min="17" max="16384" width="9.109375" style="26"/>
  </cols>
  <sheetData>
    <row r="1" spans="1:15" s="59" customFormat="1" ht="22.8" x14ac:dyDescent="0.4">
      <c r="A1" s="366" t="s">
        <v>65</v>
      </c>
      <c r="B1" s="366"/>
      <c r="C1" s="367" t="s">
        <v>110</v>
      </c>
      <c r="D1" s="367"/>
      <c r="E1" s="367"/>
      <c r="F1" s="367"/>
      <c r="G1" s="367"/>
      <c r="H1" s="367"/>
      <c r="I1" s="367"/>
      <c r="K1" s="74"/>
      <c r="L1" s="74"/>
      <c r="M1" s="80"/>
      <c r="N1" s="74"/>
      <c r="O1" s="74"/>
    </row>
    <row r="2" spans="1:15" ht="13.8" x14ac:dyDescent="0.3">
      <c r="K2" s="75"/>
      <c r="L2" s="83"/>
      <c r="M2" s="78"/>
      <c r="N2" s="83"/>
      <c r="O2" s="75"/>
    </row>
    <row r="3" spans="1:15" ht="21" customHeight="1" x14ac:dyDescent="0.4">
      <c r="A3" s="365" t="s">
        <v>0</v>
      </c>
      <c r="B3" s="361"/>
      <c r="C3" s="32" t="s">
        <v>37</v>
      </c>
      <c r="D3" s="33"/>
      <c r="E3" s="33"/>
      <c r="F3" s="33"/>
      <c r="G3" s="33"/>
      <c r="H3" s="27"/>
      <c r="I3" s="27"/>
      <c r="J3" s="27"/>
      <c r="K3" s="75"/>
      <c r="L3" s="83"/>
      <c r="M3" s="78"/>
      <c r="N3" s="83"/>
      <c r="O3" s="77"/>
    </row>
    <row r="4" spans="1:15" ht="15.6" customHeight="1" thickBot="1" x14ac:dyDescent="0.3">
      <c r="A4" s="27"/>
      <c r="B4" s="27"/>
      <c r="C4" s="27"/>
      <c r="D4" s="27"/>
      <c r="E4" s="27"/>
      <c r="F4" s="27"/>
      <c r="G4" s="27"/>
      <c r="H4" s="27"/>
      <c r="I4" s="354"/>
      <c r="J4" s="354"/>
      <c r="K4" s="354"/>
      <c r="L4" s="354"/>
      <c r="M4" s="354"/>
      <c r="N4" s="354"/>
      <c r="O4" s="354"/>
    </row>
    <row r="5" spans="1:15" ht="15.6" customHeight="1" thickBot="1" x14ac:dyDescent="0.3">
      <c r="A5" s="361" t="s">
        <v>1</v>
      </c>
      <c r="B5" s="362"/>
      <c r="C5" s="34">
        <v>23</v>
      </c>
      <c r="D5" s="27"/>
      <c r="E5" s="27"/>
      <c r="F5" s="27"/>
      <c r="G5" s="27"/>
      <c r="H5" s="27"/>
      <c r="I5" s="354"/>
      <c r="J5" s="354"/>
      <c r="K5" s="354"/>
      <c r="L5" s="354"/>
      <c r="M5" s="354"/>
      <c r="N5" s="354"/>
      <c r="O5" s="354"/>
    </row>
    <row r="6" spans="1:15" ht="15.6" customHeight="1" thickBot="1" x14ac:dyDescent="0.3">
      <c r="A6" s="361" t="s">
        <v>2</v>
      </c>
      <c r="B6" s="361"/>
      <c r="C6" s="35">
        <v>100</v>
      </c>
      <c r="D6" s="28" t="s">
        <v>3</v>
      </c>
      <c r="E6" s="369">
        <f>SUM(C5*C6)</f>
        <v>2300</v>
      </c>
      <c r="F6" s="364"/>
      <c r="G6" s="27"/>
      <c r="H6" s="27"/>
      <c r="I6" s="354"/>
      <c r="J6" s="354"/>
      <c r="K6" s="354"/>
      <c r="L6" s="354"/>
      <c r="M6" s="354"/>
      <c r="N6" s="354"/>
      <c r="O6" s="354"/>
    </row>
    <row r="7" spans="1:15" ht="15.6" customHeight="1" thickBot="1" x14ac:dyDescent="0.3">
      <c r="A7" s="36"/>
      <c r="B7" s="36"/>
      <c r="C7" s="37"/>
      <c r="D7" s="28"/>
      <c r="E7" s="38"/>
      <c r="F7" s="39"/>
      <c r="G7" s="27"/>
      <c r="H7" s="27"/>
      <c r="I7" s="354"/>
      <c r="J7" s="354"/>
      <c r="K7" s="354"/>
      <c r="L7" s="354"/>
      <c r="M7" s="354"/>
      <c r="N7" s="354"/>
      <c r="O7" s="354"/>
    </row>
    <row r="8" spans="1:15" ht="15.6" customHeight="1" thickBot="1" x14ac:dyDescent="0.3">
      <c r="A8" s="361" t="s">
        <v>4</v>
      </c>
      <c r="B8" s="362"/>
      <c r="C8" s="40"/>
      <c r="D8" s="27"/>
      <c r="E8" s="363">
        <v>5000</v>
      </c>
      <c r="F8" s="364"/>
      <c r="G8" s="27"/>
      <c r="H8" s="27"/>
      <c r="I8" s="354"/>
      <c r="J8" s="354"/>
      <c r="K8" s="354"/>
      <c r="L8" s="354"/>
      <c r="M8" s="354"/>
      <c r="N8" s="354"/>
      <c r="O8" s="354"/>
    </row>
    <row r="9" spans="1:15" ht="15.6" customHeight="1" thickBot="1" x14ac:dyDescent="0.3">
      <c r="A9" s="36"/>
      <c r="B9" s="27"/>
      <c r="C9" s="40"/>
      <c r="D9" s="27"/>
      <c r="E9" s="39"/>
      <c r="F9" s="39"/>
      <c r="G9" s="27"/>
      <c r="H9" s="27"/>
      <c r="I9" s="354"/>
      <c r="J9" s="354"/>
      <c r="K9" s="354"/>
      <c r="L9" s="354"/>
      <c r="M9" s="354"/>
      <c r="N9" s="354"/>
      <c r="O9" s="354"/>
    </row>
    <row r="10" spans="1:15" ht="16.2" thickBot="1" x14ac:dyDescent="0.35">
      <c r="A10" s="361" t="s">
        <v>5</v>
      </c>
      <c r="B10" s="362"/>
      <c r="C10" s="27"/>
      <c r="D10" s="27"/>
      <c r="E10" s="363">
        <f>E6+E8</f>
        <v>7300</v>
      </c>
      <c r="F10" s="364"/>
      <c r="G10" s="27"/>
      <c r="H10" s="27"/>
      <c r="I10" s="27"/>
      <c r="J10" s="27"/>
      <c r="K10" s="78"/>
      <c r="L10" s="83"/>
      <c r="M10" s="78"/>
      <c r="N10" s="83"/>
      <c r="O10" s="77"/>
    </row>
    <row r="11" spans="1:15" ht="16.2" thickBot="1" x14ac:dyDescent="0.35">
      <c r="A11" s="36"/>
      <c r="B11" s="27"/>
      <c r="C11" s="27"/>
      <c r="D11" s="27"/>
      <c r="E11" s="27"/>
      <c r="F11" s="27"/>
      <c r="G11" s="27"/>
      <c r="H11" s="27"/>
      <c r="I11" s="27"/>
      <c r="J11" s="27"/>
      <c r="K11" s="78"/>
      <c r="L11" s="83"/>
      <c r="M11" s="79"/>
      <c r="N11" s="78"/>
      <c r="O11" s="77"/>
    </row>
    <row r="12" spans="1:15" ht="16.2" thickBot="1" x14ac:dyDescent="0.35">
      <c r="A12" s="361" t="s">
        <v>6</v>
      </c>
      <c r="B12" s="362"/>
      <c r="C12" s="40">
        <v>0.06</v>
      </c>
      <c r="D12" s="27"/>
      <c r="E12" s="369">
        <f>E10*0.06</f>
        <v>438</v>
      </c>
      <c r="F12" s="370"/>
      <c r="G12" s="27"/>
      <c r="H12" s="27"/>
      <c r="I12" s="27"/>
      <c r="J12" s="27"/>
      <c r="K12" s="78"/>
      <c r="L12" s="83"/>
      <c r="M12" s="79"/>
      <c r="N12" s="78"/>
      <c r="O12" s="77"/>
    </row>
    <row r="13" spans="1:15" ht="16.2" thickBot="1" x14ac:dyDescent="0.35">
      <c r="A13" s="36"/>
      <c r="B13" s="27"/>
      <c r="C13" s="27"/>
      <c r="D13" s="27"/>
      <c r="E13" s="39"/>
      <c r="F13" s="39"/>
      <c r="G13" s="27"/>
      <c r="H13" s="27"/>
      <c r="I13" s="27"/>
      <c r="J13" s="27"/>
      <c r="K13" s="78"/>
      <c r="L13" s="83"/>
      <c r="M13" s="79"/>
      <c r="N13" s="78"/>
      <c r="O13" s="77"/>
    </row>
    <row r="14" spans="1:15" ht="16.2" thickBot="1" x14ac:dyDescent="0.35">
      <c r="A14" s="361" t="s">
        <v>7</v>
      </c>
      <c r="B14" s="362"/>
      <c r="C14" s="27"/>
      <c r="D14" s="27"/>
      <c r="E14" s="363">
        <f>E10-E12</f>
        <v>6862</v>
      </c>
      <c r="F14" s="364"/>
      <c r="G14" s="27"/>
      <c r="H14" s="27"/>
      <c r="I14" s="27"/>
      <c r="J14" s="27"/>
      <c r="K14" s="78"/>
      <c r="L14" s="83"/>
      <c r="M14" s="76"/>
      <c r="N14" s="75"/>
      <c r="O14" s="77"/>
    </row>
    <row r="15" spans="1:15" ht="15.6" x14ac:dyDescent="0.3">
      <c r="A15" s="36"/>
      <c r="B15" s="27"/>
      <c r="C15" s="27"/>
      <c r="D15" s="27"/>
      <c r="E15" s="27"/>
      <c r="F15" s="27"/>
      <c r="G15" s="27"/>
      <c r="H15" s="27"/>
      <c r="I15" s="27"/>
      <c r="J15" s="27"/>
      <c r="K15" s="75"/>
      <c r="L15" s="83"/>
      <c r="M15" s="75"/>
      <c r="N15" s="75"/>
      <c r="O15" s="77"/>
    </row>
    <row r="16" spans="1:15" ht="15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27"/>
      <c r="K16" s="27"/>
      <c r="L16" s="27"/>
      <c r="M16" s="27"/>
      <c r="N16" s="27"/>
      <c r="O16" s="27"/>
    </row>
    <row r="17" spans="1:16" ht="15" x14ac:dyDescent="0.25">
      <c r="A17" s="41" t="s">
        <v>79</v>
      </c>
      <c r="B17" s="27"/>
      <c r="C17" s="27"/>
      <c r="D17" s="27"/>
      <c r="E17" s="27"/>
      <c r="F17" s="41" t="s">
        <v>8</v>
      </c>
      <c r="G17" s="27"/>
      <c r="H17" s="27"/>
      <c r="I17" s="27"/>
      <c r="J17" s="27"/>
      <c r="K17" s="41" t="s">
        <v>9</v>
      </c>
      <c r="L17" s="27"/>
      <c r="M17" s="27"/>
      <c r="N17" s="27"/>
      <c r="O17" s="27"/>
    </row>
    <row r="18" spans="1:16" s="42" customFormat="1" ht="17.399999999999999" x14ac:dyDescent="0.3">
      <c r="B18" s="42">
        <f>E14</f>
        <v>6862</v>
      </c>
      <c r="G18" s="42">
        <v>0</v>
      </c>
      <c r="L18" s="42">
        <v>0</v>
      </c>
      <c r="P18" s="42">
        <f>SUM(A18:O18)</f>
        <v>6862</v>
      </c>
    </row>
    <row r="19" spans="1:16" ht="15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6" s="63" customFormat="1" ht="30" x14ac:dyDescent="0.25">
      <c r="A20" s="30" t="s">
        <v>10</v>
      </c>
      <c r="B20" s="30" t="s">
        <v>11</v>
      </c>
      <c r="C20" s="30" t="s">
        <v>12</v>
      </c>
      <c r="D20" s="31" t="s">
        <v>13</v>
      </c>
      <c r="E20" s="30" t="s">
        <v>14</v>
      </c>
      <c r="F20" s="30" t="s">
        <v>10</v>
      </c>
      <c r="G20" s="30" t="s">
        <v>11</v>
      </c>
      <c r="H20" s="30" t="s">
        <v>12</v>
      </c>
      <c r="I20" s="31" t="s">
        <v>13</v>
      </c>
      <c r="J20" s="30" t="s">
        <v>14</v>
      </c>
      <c r="K20" s="30" t="s">
        <v>10</v>
      </c>
      <c r="L20" s="30" t="s">
        <v>11</v>
      </c>
      <c r="M20" s="30" t="s">
        <v>12</v>
      </c>
      <c r="N20" s="31" t="s">
        <v>13</v>
      </c>
      <c r="O20" s="30" t="s">
        <v>14</v>
      </c>
    </row>
    <row r="21" spans="1:16" s="215" customFormat="1" ht="22.8" x14ac:dyDescent="0.25">
      <c r="A21" s="318">
        <v>1</v>
      </c>
      <c r="B21" s="391" t="s">
        <v>118</v>
      </c>
      <c r="C21" s="392">
        <v>3.12</v>
      </c>
      <c r="D21" s="84">
        <f>B18*0.23</f>
        <v>1578.26</v>
      </c>
      <c r="E21" s="212"/>
      <c r="F21" s="208">
        <v>1</v>
      </c>
      <c r="G21" s="209"/>
      <c r="H21" s="209"/>
      <c r="I21" s="213"/>
      <c r="J21" s="212"/>
      <c r="K21" s="208">
        <v>1</v>
      </c>
      <c r="L21" s="209"/>
      <c r="M21" s="210"/>
      <c r="N21" s="211"/>
      <c r="O21" s="212"/>
      <c r="P21" s="214"/>
    </row>
    <row r="22" spans="1:16" s="215" customFormat="1" ht="22.8" x14ac:dyDescent="0.25">
      <c r="A22" s="319">
        <v>2</v>
      </c>
      <c r="B22" s="391" t="s">
        <v>119</v>
      </c>
      <c r="C22" s="392">
        <v>3.18</v>
      </c>
      <c r="D22" s="84">
        <f>B18*0.2</f>
        <v>1372.4</v>
      </c>
      <c r="E22" s="220"/>
      <c r="F22" s="216">
        <v>2</v>
      </c>
      <c r="G22" s="217"/>
      <c r="H22" s="217"/>
      <c r="I22" s="221"/>
      <c r="J22" s="220"/>
      <c r="K22" s="216">
        <v>2</v>
      </c>
      <c r="L22" s="217"/>
      <c r="M22" s="218"/>
      <c r="N22" s="219"/>
      <c r="O22" s="220"/>
      <c r="P22" s="214"/>
    </row>
    <row r="23" spans="1:16" s="215" customFormat="1" ht="22.8" x14ac:dyDescent="0.25">
      <c r="A23" s="320">
        <v>3</v>
      </c>
      <c r="B23" s="391" t="s">
        <v>120</v>
      </c>
      <c r="C23" s="392">
        <v>3.37</v>
      </c>
      <c r="D23" s="85">
        <f>B18*0.17</f>
        <v>1166.5400000000002</v>
      </c>
      <c r="E23" s="220"/>
      <c r="F23" s="216">
        <v>3</v>
      </c>
      <c r="G23" s="217"/>
      <c r="H23" s="217"/>
      <c r="I23" s="221"/>
      <c r="J23" s="220"/>
      <c r="K23" s="216">
        <v>3</v>
      </c>
      <c r="L23" s="217"/>
      <c r="M23" s="218"/>
      <c r="N23" s="219"/>
      <c r="O23" s="220"/>
      <c r="P23" s="214"/>
    </row>
    <row r="24" spans="1:16" s="215" customFormat="1" ht="22.8" x14ac:dyDescent="0.25">
      <c r="A24" s="320">
        <f t="shared" ref="A24:A29" si="0">A23+1</f>
        <v>4</v>
      </c>
      <c r="B24" s="391" t="s">
        <v>121</v>
      </c>
      <c r="C24" s="392">
        <v>3.93</v>
      </c>
      <c r="D24" s="85">
        <f>B18*0.14</f>
        <v>960.68000000000006</v>
      </c>
      <c r="E24" s="220"/>
      <c r="F24" s="216">
        <v>4</v>
      </c>
      <c r="G24" s="217"/>
      <c r="H24" s="217"/>
      <c r="I24" s="221"/>
      <c r="J24" s="220"/>
      <c r="K24" s="216">
        <v>4</v>
      </c>
      <c r="L24" s="217"/>
      <c r="M24" s="218"/>
      <c r="N24" s="219"/>
      <c r="O24" s="220"/>
      <c r="P24" s="214"/>
    </row>
    <row r="25" spans="1:16" s="215" customFormat="1" ht="22.8" x14ac:dyDescent="0.25">
      <c r="A25" s="320">
        <f t="shared" si="0"/>
        <v>5</v>
      </c>
      <c r="B25" s="391" t="s">
        <v>122</v>
      </c>
      <c r="C25" s="392">
        <v>4.21</v>
      </c>
      <c r="D25" s="85">
        <f>B18*0.11</f>
        <v>754.82</v>
      </c>
      <c r="E25" s="220"/>
      <c r="F25" s="216">
        <v>5</v>
      </c>
      <c r="G25" s="217"/>
      <c r="H25" s="217"/>
      <c r="I25" s="222"/>
      <c r="J25" s="220"/>
      <c r="K25" s="216">
        <v>5</v>
      </c>
      <c r="L25" s="217"/>
      <c r="M25" s="218"/>
      <c r="N25" s="219"/>
      <c r="O25" s="220"/>
      <c r="P25" s="214"/>
    </row>
    <row r="26" spans="1:16" s="215" customFormat="1" ht="22.8" x14ac:dyDescent="0.25">
      <c r="A26" s="320">
        <f t="shared" si="0"/>
        <v>6</v>
      </c>
      <c r="B26" s="391" t="s">
        <v>123</v>
      </c>
      <c r="C26" s="392">
        <v>5.17</v>
      </c>
      <c r="D26" s="85">
        <f>B18*0.08</f>
        <v>548.96</v>
      </c>
      <c r="E26" s="220"/>
      <c r="F26" s="216">
        <v>6</v>
      </c>
      <c r="G26" s="217"/>
      <c r="H26" s="217"/>
      <c r="I26" s="222"/>
      <c r="J26" s="220"/>
      <c r="K26" s="216">
        <v>6</v>
      </c>
      <c r="L26" s="217"/>
      <c r="M26" s="218"/>
      <c r="N26" s="219"/>
      <c r="O26" s="220"/>
      <c r="P26" s="214"/>
    </row>
    <row r="27" spans="1:16" s="215" customFormat="1" ht="22.8" x14ac:dyDescent="0.25">
      <c r="A27" s="320">
        <f t="shared" si="0"/>
        <v>7</v>
      </c>
      <c r="B27" s="391" t="s">
        <v>124</v>
      </c>
      <c r="C27" s="392">
        <v>12.48</v>
      </c>
      <c r="D27" s="85">
        <f>B18*0.05</f>
        <v>343.1</v>
      </c>
      <c r="E27" s="220"/>
      <c r="F27" s="216">
        <v>7</v>
      </c>
      <c r="G27" s="244"/>
      <c r="H27" s="217"/>
      <c r="I27" s="222"/>
      <c r="J27" s="220"/>
      <c r="K27" s="216">
        <v>7</v>
      </c>
      <c r="L27" s="217"/>
      <c r="M27" s="217"/>
      <c r="N27" s="222"/>
      <c r="O27" s="220"/>
    </row>
    <row r="28" spans="1:16" s="215" customFormat="1" ht="22.8" x14ac:dyDescent="0.25">
      <c r="A28" s="320">
        <f t="shared" si="0"/>
        <v>8</v>
      </c>
      <c r="B28" s="391" t="s">
        <v>125</v>
      </c>
      <c r="C28" s="394">
        <v>12.7</v>
      </c>
      <c r="D28" s="85">
        <f>B18*0.02</f>
        <v>137.24</v>
      </c>
      <c r="E28" s="220"/>
      <c r="F28" s="216">
        <v>8</v>
      </c>
      <c r="G28" s="244"/>
      <c r="H28" s="217"/>
      <c r="I28" s="222"/>
      <c r="J28" s="220"/>
      <c r="K28" s="216">
        <v>8</v>
      </c>
      <c r="L28" s="217"/>
      <c r="M28" s="217"/>
      <c r="N28" s="222"/>
      <c r="O28" s="220"/>
    </row>
    <row r="29" spans="1:16" s="215" customFormat="1" ht="22.8" x14ac:dyDescent="0.25">
      <c r="A29" s="320">
        <f t="shared" si="0"/>
        <v>9</v>
      </c>
      <c r="B29" s="217"/>
      <c r="C29" s="218"/>
      <c r="D29" s="223"/>
      <c r="E29" s="220"/>
      <c r="F29" s="216">
        <v>9</v>
      </c>
      <c r="G29" s="217"/>
      <c r="H29" s="217"/>
      <c r="I29" s="222"/>
      <c r="J29" s="220"/>
      <c r="K29" s="216">
        <v>9</v>
      </c>
      <c r="L29" s="217"/>
      <c r="M29" s="217"/>
      <c r="N29" s="222"/>
      <c r="O29" s="220"/>
    </row>
    <row r="30" spans="1:16" s="215" customFormat="1" ht="22.8" x14ac:dyDescent="0.25">
      <c r="A30" s="320">
        <v>10</v>
      </c>
      <c r="B30" s="217"/>
      <c r="C30" s="218"/>
      <c r="D30" s="223"/>
      <c r="E30" s="220"/>
      <c r="F30" s="216">
        <v>10</v>
      </c>
      <c r="G30" s="217"/>
      <c r="H30" s="217"/>
      <c r="I30" s="222"/>
      <c r="J30" s="220"/>
      <c r="K30" s="216">
        <v>10</v>
      </c>
      <c r="L30" s="217"/>
      <c r="M30" s="217"/>
      <c r="N30" s="222"/>
      <c r="O30" s="220"/>
    </row>
    <row r="31" spans="1:16" s="215" customFormat="1" ht="22.8" x14ac:dyDescent="0.25">
      <c r="A31" s="320">
        <v>11</v>
      </c>
      <c r="B31" s="217"/>
      <c r="C31" s="217"/>
      <c r="D31" s="223"/>
      <c r="E31" s="220"/>
      <c r="F31" s="216">
        <v>11</v>
      </c>
      <c r="G31" s="217"/>
      <c r="H31" s="217"/>
      <c r="I31" s="222"/>
      <c r="J31" s="220"/>
      <c r="K31" s="216">
        <v>11</v>
      </c>
      <c r="L31" s="217"/>
      <c r="M31" s="217"/>
      <c r="N31" s="222"/>
      <c r="O31" s="220"/>
    </row>
    <row r="32" spans="1:16" s="215" customFormat="1" ht="22.8" x14ac:dyDescent="0.25">
      <c r="A32" s="320">
        <v>12</v>
      </c>
      <c r="B32" s="217"/>
      <c r="C32" s="217"/>
      <c r="D32" s="223"/>
      <c r="E32" s="220"/>
      <c r="F32" s="216">
        <v>12</v>
      </c>
      <c r="G32" s="217"/>
      <c r="H32" s="217"/>
      <c r="I32" s="222"/>
      <c r="J32" s="220"/>
      <c r="K32" s="216">
        <v>12</v>
      </c>
      <c r="L32" s="217"/>
      <c r="M32" s="217"/>
      <c r="N32" s="222"/>
      <c r="O32" s="220"/>
    </row>
    <row r="33" spans="1:17" ht="17.399999999999999" x14ac:dyDescent="0.3">
      <c r="D33" s="45">
        <f>SUM(D21:D32)</f>
        <v>6862</v>
      </c>
      <c r="F33" s="27"/>
      <c r="I33" s="45">
        <f>SUM(I21:I32)</f>
        <v>0</v>
      </c>
      <c r="N33" s="45">
        <f>SUM(N21:N32)</f>
        <v>0</v>
      </c>
      <c r="P33" s="122">
        <f>SUM(A33:O33)</f>
        <v>6862</v>
      </c>
    </row>
    <row r="34" spans="1:17" s="46" customFormat="1" ht="12.75" customHeight="1" x14ac:dyDescent="0.25">
      <c r="C34" s="46" t="s">
        <v>25</v>
      </c>
    </row>
    <row r="35" spans="1:17" s="46" customFormat="1" ht="12.75" customHeight="1" x14ac:dyDescent="0.25">
      <c r="A35" s="360" t="s">
        <v>15</v>
      </c>
      <c r="B35" s="360"/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04"/>
      <c r="Q35" s="304"/>
    </row>
    <row r="36" spans="1:17" s="46" customFormat="1" ht="12.75" customHeight="1" x14ac:dyDescent="0.25">
      <c r="A36" s="360" t="s">
        <v>100</v>
      </c>
      <c r="B36" s="360"/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04"/>
      <c r="Q36" s="304"/>
    </row>
    <row r="37" spans="1:17" s="46" customFormat="1" ht="12.75" customHeight="1" x14ac:dyDescent="0.25">
      <c r="A37" s="360" t="s">
        <v>101</v>
      </c>
      <c r="B37" s="360"/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04"/>
      <c r="Q37" s="304"/>
    </row>
    <row r="38" spans="1:17" s="46" customFormat="1" ht="12.75" customHeight="1" x14ac:dyDescent="0.25">
      <c r="A38" s="360" t="s">
        <v>102</v>
      </c>
      <c r="B38" s="360"/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</row>
    <row r="39" spans="1:17" s="46" customFormat="1" ht="12.75" customHeight="1" x14ac:dyDescent="0.25">
      <c r="A39" s="368" t="s">
        <v>103</v>
      </c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05"/>
      <c r="Q39" s="305"/>
    </row>
    <row r="40" spans="1:17" x14ac:dyDescent="0.25">
      <c r="A40" s="360" t="s">
        <v>104</v>
      </c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04"/>
      <c r="Q40" s="304"/>
    </row>
    <row r="41" spans="1:17" x14ac:dyDescent="0.25">
      <c r="A41" s="360" t="s">
        <v>105</v>
      </c>
      <c r="B41" s="360"/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360"/>
      <c r="O41" s="360"/>
      <c r="P41" s="304"/>
      <c r="Q41" s="304"/>
    </row>
  </sheetData>
  <mergeCells count="21">
    <mergeCell ref="A3:B3"/>
    <mergeCell ref="A5:B5"/>
    <mergeCell ref="A6:B6"/>
    <mergeCell ref="E6:F6"/>
    <mergeCell ref="A1:B1"/>
    <mergeCell ref="C1:I1"/>
    <mergeCell ref="A40:O40"/>
    <mergeCell ref="A41:O41"/>
    <mergeCell ref="A39:O39"/>
    <mergeCell ref="A8:B8"/>
    <mergeCell ref="E8:F8"/>
    <mergeCell ref="A10:B10"/>
    <mergeCell ref="E10:F10"/>
    <mergeCell ref="A14:B14"/>
    <mergeCell ref="E14:F14"/>
    <mergeCell ref="A12:B12"/>
    <mergeCell ref="E12:F12"/>
    <mergeCell ref="A35:O35"/>
    <mergeCell ref="A36:O36"/>
    <mergeCell ref="A37:O37"/>
    <mergeCell ref="A38:Q38"/>
  </mergeCells>
  <phoneticPr fontId="0" type="noConversion"/>
  <printOptions horizontalCentered="1"/>
  <pageMargins left="0.12" right="0.12" top="0.25" bottom="0.25" header="0.5" footer="0.5"/>
  <pageSetup scale="75" orientation="landscape" r:id="rId1"/>
  <headerFooter scaleWithDoc="0"/>
  <colBreaks count="1" manualBreakCount="1">
    <brk id="15" max="1048575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view="pageBreakPreview" zoomScale="90" zoomScaleNormal="100" zoomScaleSheetLayoutView="90" workbookViewId="0">
      <selection activeCell="C26" sqref="C26"/>
    </sheetView>
  </sheetViews>
  <sheetFormatPr defaultColWidth="9.109375" defaultRowHeight="13.2" x14ac:dyDescent="0.25"/>
  <cols>
    <col min="1" max="1" width="7.44140625" style="26" customWidth="1"/>
    <col min="2" max="2" width="36.109375" style="26" customWidth="1"/>
    <col min="3" max="3" width="9.6640625" style="26" customWidth="1"/>
    <col min="4" max="4" width="11.6640625" style="26" customWidth="1"/>
    <col min="5" max="5" width="9.6640625" style="26" customWidth="1"/>
    <col min="6" max="6" width="6" style="26" customWidth="1"/>
    <col min="7" max="7" width="15.44140625" style="26" customWidth="1"/>
    <col min="8" max="8" width="9.6640625" style="26" customWidth="1"/>
    <col min="9" max="9" width="11.6640625" style="26" customWidth="1"/>
    <col min="10" max="10" width="9.6640625" style="26" customWidth="1"/>
    <col min="11" max="11" width="6" style="26" customWidth="1"/>
    <col min="12" max="12" width="18.109375" style="26" customWidth="1"/>
    <col min="13" max="13" width="9.6640625" style="26" customWidth="1"/>
    <col min="14" max="14" width="11.6640625" style="26" customWidth="1"/>
    <col min="15" max="15" width="9.6640625" style="26" customWidth="1"/>
    <col min="16" max="16" width="11.5546875" style="26" bestFit="1" customWidth="1"/>
    <col min="17" max="16384" width="9.109375" style="26"/>
  </cols>
  <sheetData>
    <row r="1" spans="1:15" s="59" customFormat="1" ht="22.8" x14ac:dyDescent="0.4">
      <c r="A1" s="366" t="s">
        <v>65</v>
      </c>
      <c r="B1" s="366"/>
      <c r="C1" s="367" t="s">
        <v>110</v>
      </c>
      <c r="D1" s="367"/>
      <c r="E1" s="367"/>
      <c r="F1" s="367"/>
      <c r="G1" s="367"/>
      <c r="H1" s="367"/>
      <c r="I1" s="367"/>
      <c r="K1" s="74"/>
      <c r="L1" s="74"/>
      <c r="M1" s="80"/>
      <c r="N1" s="74"/>
      <c r="O1" s="74"/>
    </row>
    <row r="2" spans="1:15" ht="13.8" x14ac:dyDescent="0.3">
      <c r="K2" s="75"/>
      <c r="L2" s="83"/>
      <c r="M2" s="78"/>
      <c r="N2" s="83"/>
      <c r="O2" s="75"/>
    </row>
    <row r="3" spans="1:15" ht="21" customHeight="1" x14ac:dyDescent="0.4">
      <c r="A3" s="365" t="s">
        <v>0</v>
      </c>
      <c r="B3" s="361"/>
      <c r="C3" s="32" t="s">
        <v>17</v>
      </c>
      <c r="D3" s="33"/>
      <c r="E3" s="33"/>
      <c r="F3" s="33"/>
      <c r="G3" s="33"/>
      <c r="H3" s="27"/>
      <c r="I3" s="27"/>
      <c r="J3" s="27"/>
      <c r="K3" s="75"/>
      <c r="L3" s="83"/>
      <c r="M3" s="78"/>
      <c r="N3" s="83"/>
      <c r="O3" s="77"/>
    </row>
    <row r="4" spans="1:15" ht="15.6" customHeight="1" thickBot="1" x14ac:dyDescent="0.3">
      <c r="A4" s="27"/>
      <c r="B4" s="27"/>
      <c r="C4" s="27"/>
      <c r="D4" s="27"/>
      <c r="E4" s="27"/>
      <c r="F4" s="27"/>
      <c r="G4" s="27"/>
      <c r="H4" s="27"/>
      <c r="I4" s="354"/>
      <c r="J4" s="354"/>
      <c r="K4" s="354"/>
      <c r="L4" s="354"/>
      <c r="M4" s="354"/>
      <c r="N4" s="354"/>
      <c r="O4" s="354"/>
    </row>
    <row r="5" spans="1:15" ht="15.6" customHeight="1" thickBot="1" x14ac:dyDescent="0.3">
      <c r="A5" s="361" t="s">
        <v>1</v>
      </c>
      <c r="B5" s="362"/>
      <c r="C5" s="34">
        <v>6</v>
      </c>
      <c r="D5" s="27"/>
      <c r="E5" s="27"/>
      <c r="F5" s="27"/>
      <c r="G5" s="27"/>
      <c r="H5" s="27"/>
      <c r="I5" s="354"/>
      <c r="J5" s="354"/>
      <c r="K5" s="354"/>
      <c r="L5" s="354"/>
      <c r="M5" s="354"/>
      <c r="N5" s="354"/>
      <c r="O5" s="354"/>
    </row>
    <row r="6" spans="1:15" ht="15.6" customHeight="1" thickBot="1" x14ac:dyDescent="0.3">
      <c r="A6" s="361" t="s">
        <v>2</v>
      </c>
      <c r="B6" s="361"/>
      <c r="C6" s="35">
        <v>100</v>
      </c>
      <c r="D6" s="28" t="s">
        <v>3</v>
      </c>
      <c r="E6" s="369">
        <f>SUM(C5*C6)</f>
        <v>600</v>
      </c>
      <c r="F6" s="364"/>
      <c r="G6" s="27"/>
      <c r="H6" s="27"/>
      <c r="I6" s="354"/>
      <c r="J6" s="354"/>
      <c r="K6" s="354"/>
      <c r="L6" s="354"/>
      <c r="M6" s="354"/>
      <c r="N6" s="354"/>
      <c r="O6" s="354"/>
    </row>
    <row r="7" spans="1:15" ht="15.6" customHeight="1" thickBot="1" x14ac:dyDescent="0.3">
      <c r="A7" s="36"/>
      <c r="B7" s="36"/>
      <c r="C7" s="37"/>
      <c r="D7" s="28"/>
      <c r="E7" s="38"/>
      <c r="F7" s="39"/>
      <c r="G7" s="27"/>
      <c r="H7" s="27"/>
      <c r="I7" s="354"/>
      <c r="J7" s="354"/>
      <c r="K7" s="354"/>
      <c r="L7" s="354"/>
      <c r="M7" s="354"/>
      <c r="N7" s="354"/>
      <c r="O7" s="354"/>
    </row>
    <row r="8" spans="1:15" ht="15.6" customHeight="1" thickBot="1" x14ac:dyDescent="0.3">
      <c r="A8" s="361" t="s">
        <v>4</v>
      </c>
      <c r="B8" s="362"/>
      <c r="C8" s="40"/>
      <c r="D8" s="27"/>
      <c r="E8" s="363">
        <v>5000</v>
      </c>
      <c r="F8" s="364"/>
      <c r="G8" s="27"/>
      <c r="H8" s="27"/>
      <c r="I8" s="354"/>
      <c r="J8" s="354"/>
      <c r="K8" s="354"/>
      <c r="L8" s="354"/>
      <c r="M8" s="354"/>
      <c r="N8" s="354"/>
      <c r="O8" s="354"/>
    </row>
    <row r="9" spans="1:15" ht="15.6" customHeight="1" thickBot="1" x14ac:dyDescent="0.3">
      <c r="A9" s="36"/>
      <c r="B9" s="27"/>
      <c r="C9" s="40"/>
      <c r="D9" s="27"/>
      <c r="E9" s="39"/>
      <c r="F9" s="39"/>
      <c r="G9" s="27"/>
      <c r="H9" s="27"/>
      <c r="I9" s="354"/>
      <c r="J9" s="354"/>
      <c r="K9" s="354"/>
      <c r="L9" s="354"/>
      <c r="M9" s="354"/>
      <c r="N9" s="354"/>
      <c r="O9" s="354"/>
    </row>
    <row r="10" spans="1:15" ht="16.2" thickBot="1" x14ac:dyDescent="0.35">
      <c r="A10" s="361" t="s">
        <v>5</v>
      </c>
      <c r="B10" s="362"/>
      <c r="C10" s="27"/>
      <c r="D10" s="27"/>
      <c r="E10" s="363">
        <f>E6+E8</f>
        <v>5600</v>
      </c>
      <c r="F10" s="364"/>
      <c r="G10" s="27"/>
      <c r="H10" s="27"/>
      <c r="I10" s="27"/>
      <c r="J10" s="27"/>
      <c r="K10" s="78"/>
      <c r="L10" s="83"/>
      <c r="M10" s="78"/>
      <c r="N10" s="83"/>
      <c r="O10" s="77"/>
    </row>
    <row r="11" spans="1:15" ht="16.2" thickBot="1" x14ac:dyDescent="0.35">
      <c r="A11" s="36"/>
      <c r="B11" s="27"/>
      <c r="C11" s="27"/>
      <c r="D11" s="27"/>
      <c r="E11" s="27"/>
      <c r="F11" s="27"/>
      <c r="G11" s="27"/>
      <c r="H11" s="27"/>
      <c r="I11" s="27"/>
      <c r="J11" s="27"/>
      <c r="K11" s="78"/>
      <c r="L11" s="83"/>
      <c r="M11" s="79"/>
      <c r="N11" s="78"/>
      <c r="O11" s="77"/>
    </row>
    <row r="12" spans="1:15" ht="16.2" thickBot="1" x14ac:dyDescent="0.35">
      <c r="A12" s="361" t="s">
        <v>6</v>
      </c>
      <c r="B12" s="362"/>
      <c r="C12" s="40">
        <v>0.06</v>
      </c>
      <c r="D12" s="27"/>
      <c r="E12" s="369">
        <f>E10*0.06</f>
        <v>336</v>
      </c>
      <c r="F12" s="370"/>
      <c r="G12" s="27"/>
      <c r="H12" s="27"/>
      <c r="I12" s="27"/>
      <c r="J12" s="27"/>
      <c r="K12" s="78"/>
      <c r="L12" s="83"/>
      <c r="M12" s="79"/>
      <c r="N12" s="78"/>
      <c r="O12" s="77"/>
    </row>
    <row r="13" spans="1:15" ht="16.2" thickBot="1" x14ac:dyDescent="0.35">
      <c r="A13" s="36"/>
      <c r="B13" s="27"/>
      <c r="C13" s="27"/>
      <c r="D13" s="27"/>
      <c r="E13" s="39"/>
      <c r="F13" s="39"/>
      <c r="G13" s="27"/>
      <c r="H13" s="27"/>
      <c r="I13" s="27"/>
      <c r="J13" s="27"/>
      <c r="K13" s="78"/>
      <c r="L13" s="83"/>
      <c r="M13" s="79"/>
      <c r="N13" s="78"/>
      <c r="O13" s="77"/>
    </row>
    <row r="14" spans="1:15" ht="16.2" thickBot="1" x14ac:dyDescent="0.35">
      <c r="A14" s="361" t="s">
        <v>7</v>
      </c>
      <c r="B14" s="362"/>
      <c r="C14" s="27"/>
      <c r="D14" s="27"/>
      <c r="E14" s="363">
        <f>E10-E12</f>
        <v>5264</v>
      </c>
      <c r="F14" s="364"/>
      <c r="G14" s="27"/>
      <c r="H14" s="27"/>
      <c r="I14" s="27"/>
      <c r="J14" s="27"/>
      <c r="K14" s="78"/>
      <c r="L14" s="83"/>
      <c r="M14" s="76"/>
      <c r="N14" s="75"/>
      <c r="O14" s="77"/>
    </row>
    <row r="15" spans="1:15" ht="15.6" x14ac:dyDescent="0.3">
      <c r="A15" s="36"/>
      <c r="B15" s="27"/>
      <c r="C15" s="27"/>
      <c r="D15" s="27"/>
      <c r="E15" s="27"/>
      <c r="F15" s="27"/>
      <c r="G15" s="27"/>
      <c r="H15" s="27"/>
      <c r="I15" s="27"/>
      <c r="J15" s="27"/>
      <c r="K15" s="75"/>
      <c r="L15" s="83"/>
      <c r="M15" s="75"/>
      <c r="N15" s="75"/>
      <c r="O15" s="77"/>
    </row>
    <row r="16" spans="1:15" ht="15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27"/>
      <c r="K16" s="27"/>
      <c r="L16" s="27"/>
      <c r="M16" s="27"/>
      <c r="N16" s="27"/>
      <c r="O16" s="27"/>
    </row>
    <row r="17" spans="1:16" ht="15" x14ac:dyDescent="0.25">
      <c r="A17" s="41" t="s">
        <v>79</v>
      </c>
      <c r="B17" s="27"/>
      <c r="C17" s="27"/>
      <c r="D17" s="69"/>
      <c r="E17" s="27"/>
      <c r="F17" s="41" t="s">
        <v>8</v>
      </c>
      <c r="G17" s="27"/>
      <c r="H17" s="27"/>
      <c r="I17" s="27"/>
      <c r="J17" s="27"/>
      <c r="K17" s="41" t="s">
        <v>9</v>
      </c>
      <c r="L17" s="27"/>
      <c r="M17" s="27"/>
      <c r="N17" s="27"/>
      <c r="O17" s="27"/>
    </row>
    <row r="18" spans="1:16" s="42" customFormat="1" ht="17.399999999999999" x14ac:dyDescent="0.3">
      <c r="B18" s="42">
        <f>E14</f>
        <v>5264</v>
      </c>
      <c r="G18" s="42">
        <v>0</v>
      </c>
      <c r="L18" s="42">
        <v>0</v>
      </c>
      <c r="P18" s="42">
        <f>SUM(A18:O18)</f>
        <v>5264</v>
      </c>
    </row>
    <row r="19" spans="1:16" ht="15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6" s="63" customFormat="1" ht="30" x14ac:dyDescent="0.25">
      <c r="A20" s="30" t="s">
        <v>10</v>
      </c>
      <c r="B20" s="30" t="s">
        <v>11</v>
      </c>
      <c r="C20" s="30" t="s">
        <v>44</v>
      </c>
      <c r="D20" s="31" t="s">
        <v>13</v>
      </c>
      <c r="E20" s="30" t="s">
        <v>14</v>
      </c>
      <c r="F20" s="30" t="s">
        <v>10</v>
      </c>
      <c r="G20" s="30" t="s">
        <v>11</v>
      </c>
      <c r="H20" s="30" t="s">
        <v>44</v>
      </c>
      <c r="I20" s="31" t="s">
        <v>13</v>
      </c>
      <c r="J20" s="30" t="s">
        <v>14</v>
      </c>
      <c r="K20" s="30" t="s">
        <v>10</v>
      </c>
      <c r="L20" s="30" t="s">
        <v>11</v>
      </c>
      <c r="M20" s="30" t="s">
        <v>44</v>
      </c>
      <c r="N20" s="31" t="s">
        <v>13</v>
      </c>
      <c r="O20" s="30" t="s">
        <v>14</v>
      </c>
    </row>
    <row r="21" spans="1:16" s="175" customFormat="1" ht="22.8" x14ac:dyDescent="0.25">
      <c r="A21" s="159">
        <v>1</v>
      </c>
      <c r="B21" s="391" t="s">
        <v>132</v>
      </c>
      <c r="C21" s="224">
        <v>79</v>
      </c>
      <c r="D21" s="84">
        <f>B18*0.23</f>
        <v>1210.72</v>
      </c>
      <c r="E21" s="392">
        <v>79</v>
      </c>
      <c r="F21" s="159">
        <v>1</v>
      </c>
      <c r="G21" s="70"/>
      <c r="H21" s="224"/>
      <c r="I21" s="345"/>
      <c r="J21" s="163"/>
      <c r="K21" s="159">
        <v>1</v>
      </c>
      <c r="L21" s="70"/>
      <c r="M21" s="224"/>
      <c r="N21" s="162"/>
      <c r="O21" s="163"/>
    </row>
    <row r="22" spans="1:16" s="175" customFormat="1" ht="22.8" x14ac:dyDescent="0.25">
      <c r="A22" s="164">
        <f>A21+1</f>
        <v>2</v>
      </c>
      <c r="B22" s="391" t="s">
        <v>133</v>
      </c>
      <c r="C22" s="73">
        <v>77</v>
      </c>
      <c r="D22" s="84">
        <f>B18*0.2</f>
        <v>1052.8</v>
      </c>
      <c r="E22" s="392">
        <v>77</v>
      </c>
      <c r="F22" s="164">
        <v>2</v>
      </c>
      <c r="G22" s="71"/>
      <c r="H22" s="73"/>
      <c r="I22" s="346"/>
      <c r="J22" s="167"/>
      <c r="K22" s="164">
        <v>2</v>
      </c>
      <c r="L22" s="71"/>
      <c r="M22" s="73"/>
      <c r="N22" s="166"/>
      <c r="O22" s="167"/>
    </row>
    <row r="23" spans="1:16" s="175" customFormat="1" ht="22.8" x14ac:dyDescent="0.25">
      <c r="A23" s="164">
        <f t="shared" ref="A23:A28" si="0">A22+1</f>
        <v>3</v>
      </c>
      <c r="B23" s="391" t="s">
        <v>134</v>
      </c>
      <c r="C23" s="73">
        <v>64</v>
      </c>
      <c r="D23" s="84">
        <f>B18*0.17</f>
        <v>894.88000000000011</v>
      </c>
      <c r="E23" s="392">
        <v>64</v>
      </c>
      <c r="F23" s="164">
        <v>3</v>
      </c>
      <c r="G23" s="71"/>
      <c r="H23" s="73"/>
      <c r="I23" s="346"/>
      <c r="J23" s="167"/>
      <c r="K23" s="164">
        <v>3</v>
      </c>
      <c r="L23" s="71"/>
      <c r="M23" s="73"/>
      <c r="N23" s="166"/>
      <c r="O23" s="167"/>
    </row>
    <row r="24" spans="1:16" s="175" customFormat="1" ht="22.8" x14ac:dyDescent="0.25">
      <c r="A24" s="164">
        <f t="shared" si="0"/>
        <v>4</v>
      </c>
      <c r="B24" s="71" t="s">
        <v>135</v>
      </c>
      <c r="C24" s="73">
        <v>0</v>
      </c>
      <c r="D24" s="84">
        <v>1053</v>
      </c>
      <c r="E24" s="167"/>
      <c r="F24" s="164">
        <v>4</v>
      </c>
      <c r="G24" s="71"/>
      <c r="H24" s="73"/>
      <c r="I24" s="346"/>
      <c r="J24" s="167"/>
      <c r="K24" s="164">
        <v>4</v>
      </c>
      <c r="L24" s="71"/>
      <c r="M24" s="73"/>
      <c r="N24" s="166"/>
      <c r="O24" s="167"/>
    </row>
    <row r="25" spans="1:16" s="175" customFormat="1" ht="22.8" x14ac:dyDescent="0.25">
      <c r="A25" s="164">
        <f t="shared" si="0"/>
        <v>5</v>
      </c>
      <c r="B25" s="70" t="s">
        <v>117</v>
      </c>
      <c r="C25" s="73">
        <v>0</v>
      </c>
      <c r="D25" s="84">
        <v>1053</v>
      </c>
      <c r="E25" s="167"/>
      <c r="F25" s="164">
        <v>5</v>
      </c>
      <c r="G25" s="71"/>
      <c r="H25" s="73"/>
      <c r="I25" s="347"/>
      <c r="J25" s="167"/>
      <c r="K25" s="164">
        <v>5</v>
      </c>
      <c r="L25" s="71"/>
      <c r="M25" s="73"/>
      <c r="N25" s="168"/>
      <c r="O25" s="167"/>
    </row>
    <row r="26" spans="1:16" s="175" customFormat="1" ht="22.8" x14ac:dyDescent="0.25">
      <c r="A26" s="164">
        <f t="shared" si="0"/>
        <v>6</v>
      </c>
      <c r="B26" s="71"/>
      <c r="C26" s="73"/>
      <c r="D26" s="84">
        <v>0</v>
      </c>
      <c r="E26" s="167"/>
      <c r="F26" s="164">
        <v>6</v>
      </c>
      <c r="G26" s="71"/>
      <c r="H26" s="71"/>
      <c r="I26" s="347"/>
      <c r="J26" s="167"/>
      <c r="K26" s="164">
        <v>6</v>
      </c>
      <c r="L26" s="71"/>
      <c r="M26" s="71"/>
      <c r="N26" s="168"/>
      <c r="O26" s="167"/>
    </row>
    <row r="27" spans="1:16" s="175" customFormat="1" ht="22.8" x14ac:dyDescent="0.25">
      <c r="A27" s="164">
        <f t="shared" si="0"/>
        <v>7</v>
      </c>
      <c r="B27" s="71"/>
      <c r="C27" s="71"/>
      <c r="D27" s="84">
        <v>0</v>
      </c>
      <c r="E27" s="167"/>
      <c r="F27" s="164">
        <v>7</v>
      </c>
      <c r="G27" s="71"/>
      <c r="H27" s="71"/>
      <c r="I27" s="348"/>
      <c r="J27" s="167"/>
      <c r="K27" s="164">
        <v>7</v>
      </c>
      <c r="L27" s="71"/>
      <c r="M27" s="71"/>
      <c r="N27" s="168"/>
      <c r="O27" s="167"/>
    </row>
    <row r="28" spans="1:16" s="175" customFormat="1" ht="22.8" x14ac:dyDescent="0.25">
      <c r="A28" s="164">
        <f t="shared" si="0"/>
        <v>8</v>
      </c>
      <c r="B28" s="70"/>
      <c r="C28" s="73"/>
      <c r="D28" s="84">
        <v>0</v>
      </c>
      <c r="E28" s="225"/>
      <c r="F28" s="164">
        <v>8</v>
      </c>
      <c r="G28" s="71"/>
      <c r="H28" s="71"/>
      <c r="I28" s="348"/>
      <c r="J28" s="167"/>
      <c r="K28" s="164">
        <v>8</v>
      </c>
      <c r="L28" s="71"/>
      <c r="M28" s="71"/>
      <c r="N28" s="168"/>
      <c r="O28" s="167"/>
    </row>
    <row r="29" spans="1:16" s="175" customFormat="1" ht="22.8" x14ac:dyDescent="0.25">
      <c r="A29" s="164">
        <f t="shared" ref="A29:A32" si="1">A28+1</f>
        <v>9</v>
      </c>
      <c r="B29" s="71"/>
      <c r="C29" s="73"/>
      <c r="D29" s="232"/>
      <c r="E29" s="167"/>
      <c r="F29" s="164">
        <v>9</v>
      </c>
      <c r="G29" s="71"/>
      <c r="H29" s="71"/>
      <c r="I29" s="348"/>
      <c r="J29" s="167"/>
      <c r="K29" s="164">
        <v>9</v>
      </c>
      <c r="L29" s="71"/>
      <c r="M29" s="71"/>
      <c r="N29" s="168"/>
      <c r="O29" s="167"/>
    </row>
    <row r="30" spans="1:16" s="175" customFormat="1" ht="22.8" x14ac:dyDescent="0.25">
      <c r="A30" s="164">
        <f t="shared" si="1"/>
        <v>10</v>
      </c>
      <c r="B30" s="71"/>
      <c r="C30" s="73"/>
      <c r="D30" s="232"/>
      <c r="E30" s="167"/>
      <c r="F30" s="164">
        <v>10</v>
      </c>
      <c r="G30" s="71"/>
      <c r="H30" s="71"/>
      <c r="I30" s="348"/>
      <c r="J30" s="167"/>
      <c r="K30" s="164">
        <v>10</v>
      </c>
      <c r="L30" s="71"/>
      <c r="M30" s="71"/>
      <c r="N30" s="168"/>
      <c r="O30" s="167"/>
    </row>
    <row r="31" spans="1:16" s="175" customFormat="1" ht="22.8" x14ac:dyDescent="0.25">
      <c r="A31" s="164">
        <f t="shared" si="1"/>
        <v>11</v>
      </c>
      <c r="B31" s="71"/>
      <c r="C31" s="73"/>
      <c r="D31" s="232"/>
      <c r="E31" s="167"/>
      <c r="F31" s="164">
        <v>11</v>
      </c>
      <c r="G31" s="71"/>
      <c r="H31" s="71"/>
      <c r="I31" s="348"/>
      <c r="J31" s="167"/>
      <c r="K31" s="164">
        <v>11</v>
      </c>
      <c r="L31" s="71"/>
      <c r="M31" s="71"/>
      <c r="N31" s="168"/>
      <c r="O31" s="167"/>
    </row>
    <row r="32" spans="1:16" s="175" customFormat="1" ht="22.8" x14ac:dyDescent="0.25">
      <c r="A32" s="164">
        <f t="shared" si="1"/>
        <v>12</v>
      </c>
      <c r="B32" s="71"/>
      <c r="C32" s="73"/>
      <c r="D32" s="232"/>
      <c r="E32" s="167"/>
      <c r="F32" s="164">
        <v>12</v>
      </c>
      <c r="G32" s="71"/>
      <c r="H32" s="71"/>
      <c r="I32" s="348"/>
      <c r="J32" s="167"/>
      <c r="K32" s="164">
        <v>12</v>
      </c>
      <c r="L32" s="71"/>
      <c r="M32" s="71"/>
      <c r="N32" s="168"/>
      <c r="O32" s="167"/>
    </row>
    <row r="33" spans="1:17" ht="17.399999999999999" x14ac:dyDescent="0.3">
      <c r="C33" s="321"/>
      <c r="D33" s="45">
        <f>SUM(D21:D32)</f>
        <v>5264.4</v>
      </c>
      <c r="F33" s="27"/>
      <c r="I33" s="45">
        <f>SUM(I21:I32)</f>
        <v>0</v>
      </c>
      <c r="N33" s="45">
        <f>SUM(N21:N32)</f>
        <v>0</v>
      </c>
      <c r="P33" s="122">
        <f>SUM(A33:O33)</f>
        <v>5264.4</v>
      </c>
    </row>
    <row r="34" spans="1:17" s="46" customFormat="1" ht="12.75" customHeight="1" x14ac:dyDescent="0.25"/>
    <row r="35" spans="1:17" s="46" customFormat="1" ht="12.75" customHeight="1" x14ac:dyDescent="0.25">
      <c r="A35" s="360" t="s">
        <v>15</v>
      </c>
      <c r="B35" s="360"/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04"/>
      <c r="Q35" s="304"/>
    </row>
    <row r="36" spans="1:17" s="46" customFormat="1" ht="12.75" customHeight="1" x14ac:dyDescent="0.25">
      <c r="A36" s="360" t="s">
        <v>100</v>
      </c>
      <c r="B36" s="360"/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04"/>
      <c r="Q36" s="304"/>
    </row>
    <row r="37" spans="1:17" s="46" customFormat="1" ht="12.75" customHeight="1" x14ac:dyDescent="0.25">
      <c r="A37" s="360" t="s">
        <v>101</v>
      </c>
      <c r="B37" s="360"/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04"/>
      <c r="Q37" s="304"/>
    </row>
    <row r="38" spans="1:17" s="46" customFormat="1" ht="12.75" customHeight="1" x14ac:dyDescent="0.25">
      <c r="A38" s="360" t="s">
        <v>102</v>
      </c>
      <c r="B38" s="360"/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</row>
    <row r="39" spans="1:17" s="46" customFormat="1" ht="12.75" customHeight="1" x14ac:dyDescent="0.25">
      <c r="A39" s="368" t="s">
        <v>103</v>
      </c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05"/>
      <c r="Q39" s="305"/>
    </row>
    <row r="40" spans="1:17" x14ac:dyDescent="0.25">
      <c r="A40" s="360" t="s">
        <v>104</v>
      </c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04"/>
      <c r="Q40" s="304"/>
    </row>
    <row r="41" spans="1:17" x14ac:dyDescent="0.25">
      <c r="A41" s="360" t="s">
        <v>105</v>
      </c>
      <c r="B41" s="360"/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360"/>
      <c r="O41" s="360"/>
      <c r="P41" s="304"/>
      <c r="Q41" s="304"/>
    </row>
  </sheetData>
  <mergeCells count="21">
    <mergeCell ref="A41:O41"/>
    <mergeCell ref="A35:O35"/>
    <mergeCell ref="A36:O36"/>
    <mergeCell ref="A37:O37"/>
    <mergeCell ref="A38:Q38"/>
    <mergeCell ref="A39:O39"/>
    <mergeCell ref="A40:O40"/>
    <mergeCell ref="A10:B10"/>
    <mergeCell ref="E10:F10"/>
    <mergeCell ref="A12:B12"/>
    <mergeCell ref="E12:F12"/>
    <mergeCell ref="A14:B14"/>
    <mergeCell ref="E14:F14"/>
    <mergeCell ref="A8:B8"/>
    <mergeCell ref="E8:F8"/>
    <mergeCell ref="A1:B1"/>
    <mergeCell ref="C1:I1"/>
    <mergeCell ref="A3:B3"/>
    <mergeCell ref="A5:B5"/>
    <mergeCell ref="A6:B6"/>
    <mergeCell ref="E6:F6"/>
  </mergeCells>
  <printOptions horizontalCentered="1"/>
  <pageMargins left="0.12" right="0.12" top="0.25" bottom="0.25" header="0.5" footer="0.5"/>
  <pageSetup scale="75" orientation="landscape" r:id="rId1"/>
  <headerFooter scaleWithDoc="0"/>
  <colBreaks count="1" manualBreakCount="1">
    <brk id="15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view="pageBreakPreview" zoomScale="90" zoomScaleNormal="100" zoomScaleSheetLayoutView="90" workbookViewId="0">
      <selection activeCell="D11" sqref="D11"/>
    </sheetView>
  </sheetViews>
  <sheetFormatPr defaultColWidth="9.109375" defaultRowHeight="13.2" x14ac:dyDescent="0.25"/>
  <cols>
    <col min="1" max="1" width="6" style="26" customWidth="1"/>
    <col min="2" max="2" width="31.109375" style="26" customWidth="1"/>
    <col min="3" max="3" width="9.6640625" style="100" customWidth="1"/>
    <col min="4" max="4" width="11.6640625" style="26" customWidth="1"/>
    <col min="5" max="5" width="9.6640625" style="26" customWidth="1"/>
    <col min="6" max="6" width="6" style="26" customWidth="1"/>
    <col min="7" max="7" width="20" style="26" customWidth="1"/>
    <col min="8" max="8" width="9.6640625" style="26" customWidth="1"/>
    <col min="9" max="9" width="11.6640625" style="26" customWidth="1"/>
    <col min="10" max="10" width="9.6640625" style="26" customWidth="1"/>
    <col min="11" max="11" width="6" style="26" customWidth="1"/>
    <col min="12" max="12" width="20.109375" style="26" customWidth="1"/>
    <col min="13" max="13" width="9.6640625" style="26" customWidth="1"/>
    <col min="14" max="14" width="11.6640625" style="26" customWidth="1"/>
    <col min="15" max="15" width="9.6640625" style="26" customWidth="1"/>
    <col min="16" max="16" width="11.5546875" style="26" bestFit="1" customWidth="1"/>
    <col min="17" max="16384" width="9.109375" style="26"/>
  </cols>
  <sheetData>
    <row r="1" spans="1:15" s="59" customFormat="1" ht="22.8" x14ac:dyDescent="0.4">
      <c r="A1" s="366" t="s">
        <v>65</v>
      </c>
      <c r="B1" s="366"/>
      <c r="C1" s="367" t="s">
        <v>110</v>
      </c>
      <c r="D1" s="367"/>
      <c r="E1" s="367"/>
      <c r="F1" s="367"/>
      <c r="G1" s="367"/>
      <c r="H1" s="367"/>
      <c r="I1" s="367"/>
      <c r="K1" s="74"/>
      <c r="L1" s="74"/>
      <c r="M1" s="80"/>
      <c r="N1" s="74"/>
      <c r="O1" s="74"/>
    </row>
    <row r="2" spans="1:15" ht="13.8" x14ac:dyDescent="0.3">
      <c r="K2" s="75"/>
      <c r="L2" s="83"/>
      <c r="M2" s="78"/>
      <c r="N2" s="83"/>
      <c r="O2" s="75"/>
    </row>
    <row r="3" spans="1:15" ht="21" customHeight="1" x14ac:dyDescent="0.4">
      <c r="A3" s="365" t="s">
        <v>0</v>
      </c>
      <c r="B3" s="361"/>
      <c r="C3" s="371" t="s">
        <v>36</v>
      </c>
      <c r="D3" s="371"/>
      <c r="E3" s="371"/>
      <c r="F3" s="371"/>
      <c r="G3" s="371"/>
      <c r="H3" s="27"/>
      <c r="I3" s="27"/>
      <c r="J3" s="27"/>
      <c r="K3" s="75"/>
      <c r="L3" s="83"/>
      <c r="M3" s="78"/>
      <c r="N3" s="83"/>
      <c r="O3" s="77"/>
    </row>
    <row r="4" spans="1:15" ht="15.6" customHeight="1" thickBot="1" x14ac:dyDescent="0.3">
      <c r="A4" s="27"/>
      <c r="B4" s="27"/>
      <c r="C4" s="28"/>
      <c r="D4" s="27"/>
      <c r="E4" s="27"/>
      <c r="F4" s="27"/>
      <c r="G4" s="27"/>
      <c r="H4" s="27"/>
      <c r="I4" s="354"/>
      <c r="J4" s="354"/>
      <c r="K4" s="354"/>
      <c r="L4" s="354"/>
      <c r="M4" s="354"/>
      <c r="N4" s="354"/>
      <c r="O4" s="354"/>
    </row>
    <row r="5" spans="1:15" ht="15.6" customHeight="1" thickBot="1" x14ac:dyDescent="0.3">
      <c r="A5" s="361" t="s">
        <v>1</v>
      </c>
      <c r="B5" s="362"/>
      <c r="C5" s="34">
        <v>18</v>
      </c>
      <c r="D5" s="27"/>
      <c r="E5" s="27"/>
      <c r="F5" s="27"/>
      <c r="G5" s="27"/>
      <c r="H5" s="27"/>
      <c r="I5" s="354"/>
      <c r="J5" s="354"/>
      <c r="K5" s="354"/>
      <c r="L5" s="354"/>
      <c r="M5" s="354"/>
      <c r="N5" s="354"/>
      <c r="O5" s="354"/>
    </row>
    <row r="6" spans="1:15" ht="15.6" customHeight="1" thickBot="1" x14ac:dyDescent="0.3">
      <c r="A6" s="361" t="s">
        <v>2</v>
      </c>
      <c r="B6" s="361"/>
      <c r="C6" s="101">
        <v>100</v>
      </c>
      <c r="D6" s="28" t="s">
        <v>3</v>
      </c>
      <c r="E6" s="369">
        <f>SUM(C5*C6)</f>
        <v>1800</v>
      </c>
      <c r="F6" s="364"/>
      <c r="G6" s="27"/>
      <c r="H6" s="27"/>
      <c r="I6" s="354"/>
      <c r="J6" s="354"/>
      <c r="K6" s="354"/>
      <c r="L6" s="354"/>
      <c r="M6" s="354"/>
      <c r="N6" s="354"/>
      <c r="O6" s="354"/>
    </row>
    <row r="7" spans="1:15" ht="15.6" customHeight="1" thickBot="1" x14ac:dyDescent="0.3">
      <c r="A7" s="36"/>
      <c r="B7" s="36"/>
      <c r="C7" s="102"/>
      <c r="D7" s="28"/>
      <c r="E7" s="38"/>
      <c r="F7" s="39"/>
      <c r="G7" s="27"/>
      <c r="H7" s="27"/>
      <c r="I7" s="354"/>
      <c r="J7" s="354"/>
      <c r="K7" s="354"/>
      <c r="L7" s="354"/>
      <c r="M7" s="354"/>
      <c r="N7" s="354"/>
      <c r="O7" s="354"/>
    </row>
    <row r="8" spans="1:15" ht="15.6" customHeight="1" thickBot="1" x14ac:dyDescent="0.3">
      <c r="A8" s="361" t="s">
        <v>4</v>
      </c>
      <c r="B8" s="362"/>
      <c r="C8" s="103"/>
      <c r="D8" s="27"/>
      <c r="E8" s="363">
        <v>5000</v>
      </c>
      <c r="F8" s="364"/>
      <c r="G8" s="27"/>
      <c r="H8" s="27"/>
      <c r="I8" s="354"/>
      <c r="J8" s="354"/>
      <c r="K8" s="354"/>
      <c r="L8" s="354"/>
      <c r="M8" s="354"/>
      <c r="N8" s="354"/>
      <c r="O8" s="354"/>
    </row>
    <row r="9" spans="1:15" ht="15.6" customHeight="1" thickBot="1" x14ac:dyDescent="0.3">
      <c r="A9" s="36"/>
      <c r="B9" s="27"/>
      <c r="C9" s="103"/>
      <c r="D9" s="27"/>
      <c r="E9" s="39"/>
      <c r="F9" s="39"/>
      <c r="G9" s="27"/>
      <c r="H9" s="27"/>
      <c r="I9" s="354"/>
      <c r="J9" s="354"/>
      <c r="K9" s="354"/>
      <c r="L9" s="354"/>
      <c r="M9" s="354"/>
      <c r="N9" s="354"/>
      <c r="O9" s="354"/>
    </row>
    <row r="10" spans="1:15" ht="16.2" thickBot="1" x14ac:dyDescent="0.35">
      <c r="A10" s="361" t="s">
        <v>5</v>
      </c>
      <c r="B10" s="362"/>
      <c r="C10" s="28"/>
      <c r="D10" s="27"/>
      <c r="E10" s="363">
        <f>E6+E8</f>
        <v>6800</v>
      </c>
      <c r="F10" s="364"/>
      <c r="G10" s="27"/>
      <c r="H10" s="27"/>
      <c r="I10" s="27"/>
      <c r="J10" s="27"/>
      <c r="K10" s="78"/>
      <c r="L10" s="83"/>
      <c r="M10" s="78"/>
      <c r="N10" s="83"/>
      <c r="O10" s="77"/>
    </row>
    <row r="11" spans="1:15" ht="16.2" thickBot="1" x14ac:dyDescent="0.35">
      <c r="A11" s="36"/>
      <c r="B11" s="27"/>
      <c r="C11" s="28"/>
      <c r="D11" s="27"/>
      <c r="E11" s="27"/>
      <c r="F11" s="27"/>
      <c r="G11" s="27"/>
      <c r="H11" s="27"/>
      <c r="I11" s="27"/>
      <c r="J11" s="27"/>
      <c r="K11" s="78"/>
      <c r="L11" s="83"/>
      <c r="M11" s="79"/>
      <c r="N11" s="78"/>
      <c r="O11" s="77"/>
    </row>
    <row r="12" spans="1:15" ht="16.2" thickBot="1" x14ac:dyDescent="0.35">
      <c r="A12" s="361" t="s">
        <v>6</v>
      </c>
      <c r="B12" s="362"/>
      <c r="C12" s="103">
        <v>0.06</v>
      </c>
      <c r="D12" s="27"/>
      <c r="E12" s="369">
        <f>E10*0.06</f>
        <v>408</v>
      </c>
      <c r="F12" s="370"/>
      <c r="G12" s="27"/>
      <c r="H12" s="27"/>
      <c r="I12" s="27"/>
      <c r="J12" s="27"/>
      <c r="K12" s="78"/>
      <c r="L12" s="83"/>
      <c r="M12" s="79"/>
      <c r="N12" s="78"/>
      <c r="O12" s="77"/>
    </row>
    <row r="13" spans="1:15" ht="16.2" thickBot="1" x14ac:dyDescent="0.35">
      <c r="A13" s="36"/>
      <c r="B13" s="27"/>
      <c r="C13" s="28"/>
      <c r="D13" s="27"/>
      <c r="E13" s="39"/>
      <c r="F13" s="39"/>
      <c r="G13" s="27"/>
      <c r="H13" s="27"/>
      <c r="I13" s="27"/>
      <c r="J13" s="27"/>
      <c r="K13" s="78"/>
      <c r="L13" s="83"/>
      <c r="M13" s="79"/>
      <c r="N13" s="78"/>
      <c r="O13" s="77"/>
    </row>
    <row r="14" spans="1:15" ht="16.2" thickBot="1" x14ac:dyDescent="0.35">
      <c r="A14" s="361" t="s">
        <v>7</v>
      </c>
      <c r="B14" s="362"/>
      <c r="C14" s="28"/>
      <c r="D14" s="27"/>
      <c r="E14" s="363">
        <f>E10-E12</f>
        <v>6392</v>
      </c>
      <c r="F14" s="364"/>
      <c r="G14" s="27"/>
      <c r="H14" s="27"/>
      <c r="I14" s="27"/>
      <c r="J14" s="27"/>
      <c r="K14" s="78"/>
      <c r="L14" s="83"/>
      <c r="M14" s="76"/>
      <c r="N14" s="75"/>
      <c r="O14" s="77"/>
    </row>
    <row r="15" spans="1:15" ht="15.6" x14ac:dyDescent="0.3">
      <c r="A15" s="36"/>
      <c r="B15" s="27"/>
      <c r="C15" s="28"/>
      <c r="D15" s="27"/>
      <c r="E15" s="27"/>
      <c r="F15" s="27"/>
      <c r="G15" s="27"/>
      <c r="H15" s="27"/>
      <c r="I15" s="27"/>
      <c r="J15" s="27"/>
      <c r="K15" s="75"/>
      <c r="L15" s="83"/>
      <c r="M15" s="75"/>
      <c r="N15" s="75"/>
      <c r="O15" s="77"/>
    </row>
    <row r="16" spans="1:15" ht="15" x14ac:dyDescent="0.25">
      <c r="A16" s="36"/>
      <c r="B16" s="36"/>
      <c r="C16" s="28"/>
      <c r="D16" s="36"/>
      <c r="E16" s="36"/>
      <c r="F16" s="36"/>
      <c r="G16" s="36"/>
      <c r="H16" s="36"/>
      <c r="I16" s="36"/>
      <c r="J16" s="27"/>
      <c r="K16" s="27"/>
      <c r="L16" s="27"/>
      <c r="M16" s="27"/>
      <c r="N16" s="27"/>
      <c r="O16" s="27"/>
    </row>
    <row r="17" spans="1:16" ht="15" x14ac:dyDescent="0.25">
      <c r="A17" s="41" t="s">
        <v>79</v>
      </c>
      <c r="B17" s="27"/>
      <c r="C17" s="28"/>
      <c r="D17" s="27"/>
      <c r="E17" s="27"/>
      <c r="F17" s="41" t="s">
        <v>8</v>
      </c>
      <c r="G17" s="27"/>
      <c r="H17" s="27"/>
      <c r="I17" s="27"/>
      <c r="J17" s="27"/>
      <c r="K17" s="41" t="s">
        <v>9</v>
      </c>
      <c r="L17" s="27"/>
      <c r="M17" s="27"/>
      <c r="N17" s="27"/>
      <c r="O17" s="27"/>
    </row>
    <row r="18" spans="1:16" s="42" customFormat="1" ht="17.399999999999999" x14ac:dyDescent="0.3">
      <c r="B18" s="42">
        <f>E14</f>
        <v>6392</v>
      </c>
      <c r="C18" s="104"/>
      <c r="G18" s="42">
        <v>0</v>
      </c>
      <c r="L18" s="42">
        <v>0</v>
      </c>
      <c r="P18" s="42">
        <f>SUM(A18:O18)</f>
        <v>6392</v>
      </c>
    </row>
    <row r="19" spans="1:16" ht="15" x14ac:dyDescent="0.25">
      <c r="A19" s="27"/>
      <c r="B19" s="27"/>
      <c r="C19" s="28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6" s="63" customFormat="1" ht="30" x14ac:dyDescent="0.25">
      <c r="A20" s="30" t="s">
        <v>10</v>
      </c>
      <c r="B20" s="30" t="s">
        <v>11</v>
      </c>
      <c r="C20" s="30" t="s">
        <v>12</v>
      </c>
      <c r="D20" s="31" t="s">
        <v>13</v>
      </c>
      <c r="E20" s="30" t="s">
        <v>14</v>
      </c>
      <c r="F20" s="30" t="s">
        <v>10</v>
      </c>
      <c r="G20" s="30" t="s">
        <v>11</v>
      </c>
      <c r="H20" s="30" t="s">
        <v>12</v>
      </c>
      <c r="I20" s="31" t="s">
        <v>13</v>
      </c>
      <c r="J20" s="30" t="s">
        <v>14</v>
      </c>
      <c r="K20" s="30" t="s">
        <v>10</v>
      </c>
      <c r="L20" s="30" t="s">
        <v>11</v>
      </c>
      <c r="M20" s="30" t="s">
        <v>12</v>
      </c>
      <c r="N20" s="31" t="s">
        <v>13</v>
      </c>
      <c r="O20" s="30" t="s">
        <v>14</v>
      </c>
    </row>
    <row r="21" spans="1:16" s="175" customFormat="1" ht="22.5" customHeight="1" x14ac:dyDescent="0.25">
      <c r="A21" s="159">
        <v>1</v>
      </c>
      <c r="B21" s="391" t="s">
        <v>138</v>
      </c>
      <c r="C21" s="393">
        <v>9.77</v>
      </c>
      <c r="D21" s="84">
        <f>B18*0.23</f>
        <v>1470.16</v>
      </c>
      <c r="E21" s="163"/>
      <c r="F21" s="159">
        <v>1</v>
      </c>
      <c r="G21" s="70"/>
      <c r="H21" s="224"/>
      <c r="I21" s="162"/>
      <c r="J21" s="163"/>
      <c r="K21" s="159">
        <v>1</v>
      </c>
      <c r="L21" s="70"/>
      <c r="M21" s="226"/>
      <c r="N21" s="162"/>
      <c r="O21" s="163"/>
    </row>
    <row r="22" spans="1:16" s="175" customFormat="1" ht="22.5" customHeight="1" x14ac:dyDescent="0.25">
      <c r="A22" s="164">
        <v>2</v>
      </c>
      <c r="B22" s="391" t="s">
        <v>111</v>
      </c>
      <c r="C22" s="396">
        <v>9.9</v>
      </c>
      <c r="D22" s="85">
        <f>B18*0.2</f>
        <v>1278.4000000000001</v>
      </c>
      <c r="E22" s="167"/>
      <c r="F22" s="164">
        <v>2</v>
      </c>
      <c r="G22" s="71"/>
      <c r="H22" s="73"/>
      <c r="I22" s="166"/>
      <c r="J22" s="167"/>
      <c r="K22" s="164">
        <v>2</v>
      </c>
      <c r="L22" s="71"/>
      <c r="M22" s="227"/>
      <c r="N22" s="166"/>
      <c r="O22" s="167"/>
    </row>
    <row r="23" spans="1:16" s="175" customFormat="1" ht="22.5" customHeight="1" x14ac:dyDescent="0.25">
      <c r="A23" s="164">
        <v>3</v>
      </c>
      <c r="B23" s="391" t="s">
        <v>139</v>
      </c>
      <c r="C23" s="393">
        <v>10.02</v>
      </c>
      <c r="D23" s="85">
        <f>B18*0.17</f>
        <v>1086.6400000000001</v>
      </c>
      <c r="E23" s="167"/>
      <c r="F23" s="164">
        <v>3</v>
      </c>
      <c r="G23" s="71"/>
      <c r="H23" s="73"/>
      <c r="I23" s="166"/>
      <c r="J23" s="167"/>
      <c r="K23" s="164">
        <v>3</v>
      </c>
      <c r="L23" s="71"/>
      <c r="M23" s="227"/>
      <c r="N23" s="166"/>
      <c r="O23" s="167"/>
    </row>
    <row r="24" spans="1:16" s="175" customFormat="1" ht="22.5" customHeight="1" x14ac:dyDescent="0.25">
      <c r="A24" s="164">
        <v>4</v>
      </c>
      <c r="B24" s="391" t="s">
        <v>140</v>
      </c>
      <c r="C24" s="396">
        <v>10.199999999999999</v>
      </c>
      <c r="D24" s="85">
        <f>B18*0.14</f>
        <v>894.88000000000011</v>
      </c>
      <c r="E24" s="167"/>
      <c r="F24" s="164">
        <v>4</v>
      </c>
      <c r="G24" s="71"/>
      <c r="H24" s="73"/>
      <c r="I24" s="166"/>
      <c r="J24" s="167"/>
      <c r="K24" s="164">
        <v>4</v>
      </c>
      <c r="L24" s="71"/>
      <c r="M24" s="227"/>
      <c r="N24" s="166"/>
      <c r="O24" s="167"/>
    </row>
    <row r="25" spans="1:16" s="175" customFormat="1" ht="22.5" customHeight="1" x14ac:dyDescent="0.25">
      <c r="A25" s="164">
        <v>5</v>
      </c>
      <c r="B25" s="391" t="s">
        <v>141</v>
      </c>
      <c r="C25" s="393">
        <v>11.12</v>
      </c>
      <c r="D25" s="85">
        <f>B18*0.11</f>
        <v>703.12</v>
      </c>
      <c r="E25" s="167"/>
      <c r="F25" s="164">
        <v>5</v>
      </c>
      <c r="G25" s="71"/>
      <c r="H25" s="73"/>
      <c r="I25" s="168"/>
      <c r="J25" s="167"/>
      <c r="K25" s="164">
        <v>5</v>
      </c>
      <c r="L25" s="71"/>
      <c r="M25" s="227"/>
      <c r="N25" s="199"/>
      <c r="O25" s="167"/>
    </row>
    <row r="26" spans="1:16" s="175" customFormat="1" ht="22.5" customHeight="1" x14ac:dyDescent="0.25">
      <c r="A26" s="164">
        <v>6</v>
      </c>
      <c r="B26" s="391" t="s">
        <v>142</v>
      </c>
      <c r="C26" s="393">
        <v>11.66</v>
      </c>
      <c r="D26" s="85">
        <f>B18*0.08</f>
        <v>511.36</v>
      </c>
      <c r="E26" s="167"/>
      <c r="F26" s="164">
        <v>6</v>
      </c>
      <c r="G26" s="71"/>
      <c r="H26" s="73"/>
      <c r="I26" s="168"/>
      <c r="J26" s="167"/>
      <c r="K26" s="164">
        <v>6</v>
      </c>
      <c r="L26" s="71"/>
      <c r="M26" s="227"/>
      <c r="N26" s="199"/>
      <c r="O26" s="167"/>
    </row>
    <row r="27" spans="1:16" s="175" customFormat="1" ht="22.5" customHeight="1" x14ac:dyDescent="0.25">
      <c r="A27" s="164">
        <v>7</v>
      </c>
      <c r="B27" s="391" t="s">
        <v>143</v>
      </c>
      <c r="C27" s="393">
        <v>12.85</v>
      </c>
      <c r="D27" s="85">
        <f>B18*0.05</f>
        <v>319.60000000000002</v>
      </c>
      <c r="E27" s="167"/>
      <c r="F27" s="164">
        <v>7</v>
      </c>
      <c r="G27" s="71"/>
      <c r="H27" s="71"/>
      <c r="I27" s="168"/>
      <c r="J27" s="167"/>
      <c r="K27" s="164">
        <v>7</v>
      </c>
      <c r="L27" s="71"/>
      <c r="M27" s="71"/>
      <c r="N27" s="168"/>
      <c r="O27" s="167"/>
    </row>
    <row r="28" spans="1:16" s="175" customFormat="1" ht="22.5" customHeight="1" x14ac:dyDescent="0.25">
      <c r="A28" s="164">
        <v>8</v>
      </c>
      <c r="B28" s="391" t="s">
        <v>144</v>
      </c>
      <c r="C28" s="393">
        <v>13.04</v>
      </c>
      <c r="D28" s="85">
        <f>B18*0.02</f>
        <v>127.84</v>
      </c>
      <c r="E28" s="167"/>
      <c r="F28" s="164">
        <v>8</v>
      </c>
      <c r="G28" s="71"/>
      <c r="H28" s="71"/>
      <c r="I28" s="168"/>
      <c r="J28" s="167"/>
      <c r="K28" s="164">
        <v>8</v>
      </c>
      <c r="L28" s="71"/>
      <c r="M28" s="71"/>
      <c r="N28" s="168"/>
      <c r="O28" s="167"/>
    </row>
    <row r="29" spans="1:16" s="175" customFormat="1" ht="22.8" x14ac:dyDescent="0.25">
      <c r="A29" s="164">
        <v>9</v>
      </c>
      <c r="B29" s="71"/>
      <c r="C29" s="73"/>
      <c r="D29" s="82"/>
      <c r="E29" s="167"/>
      <c r="F29" s="164">
        <v>9</v>
      </c>
      <c r="G29" s="71"/>
      <c r="H29" s="71"/>
      <c r="I29" s="168"/>
      <c r="J29" s="167"/>
      <c r="K29" s="164">
        <v>9</v>
      </c>
      <c r="L29" s="71"/>
      <c r="M29" s="71"/>
      <c r="N29" s="168"/>
      <c r="O29" s="167"/>
    </row>
    <row r="30" spans="1:16" s="175" customFormat="1" ht="22.8" x14ac:dyDescent="0.25">
      <c r="A30" s="164">
        <v>10</v>
      </c>
      <c r="B30" s="71"/>
      <c r="C30" s="73"/>
      <c r="D30" s="114"/>
      <c r="E30" s="167"/>
      <c r="F30" s="164">
        <v>10</v>
      </c>
      <c r="G30" s="71"/>
      <c r="H30" s="71"/>
      <c r="I30" s="168"/>
      <c r="J30" s="167"/>
      <c r="K30" s="164">
        <v>10</v>
      </c>
      <c r="L30" s="71"/>
      <c r="M30" s="71"/>
      <c r="N30" s="168"/>
      <c r="O30" s="167"/>
    </row>
    <row r="31" spans="1:16" s="175" customFormat="1" ht="22.8" x14ac:dyDescent="0.25">
      <c r="A31" s="164">
        <v>11</v>
      </c>
      <c r="B31" s="71"/>
      <c r="C31" s="73"/>
      <c r="D31" s="114"/>
      <c r="E31" s="167"/>
      <c r="F31" s="164">
        <v>11</v>
      </c>
      <c r="G31" s="71"/>
      <c r="H31" s="71"/>
      <c r="I31" s="168"/>
      <c r="J31" s="167"/>
      <c r="K31" s="164">
        <v>11</v>
      </c>
      <c r="L31" s="71"/>
      <c r="M31" s="71"/>
      <c r="N31" s="168"/>
      <c r="O31" s="167"/>
    </row>
    <row r="32" spans="1:16" s="175" customFormat="1" ht="22.8" x14ac:dyDescent="0.25">
      <c r="A32" s="164">
        <v>12</v>
      </c>
      <c r="B32" s="71"/>
      <c r="C32" s="73"/>
      <c r="D32" s="114"/>
      <c r="E32" s="167"/>
      <c r="F32" s="164">
        <v>12</v>
      </c>
      <c r="G32" s="71"/>
      <c r="H32" s="71"/>
      <c r="I32" s="168"/>
      <c r="J32" s="167"/>
      <c r="K32" s="164">
        <v>12</v>
      </c>
      <c r="L32" s="71"/>
      <c r="M32" s="71"/>
      <c r="N32" s="168"/>
      <c r="O32" s="167"/>
    </row>
    <row r="33" spans="1:17" s="169" customFormat="1" ht="17.399999999999999" x14ac:dyDescent="0.25">
      <c r="C33" s="46"/>
      <c r="D33" s="172">
        <f>SUM(D21:D32)</f>
        <v>6392.0000000000009</v>
      </c>
      <c r="F33" s="201"/>
      <c r="I33" s="172">
        <f>SUM(I21:I32)</f>
        <v>0</v>
      </c>
      <c r="N33" s="172">
        <f>SUM(N21:N32)</f>
        <v>0</v>
      </c>
      <c r="P33" s="176">
        <f>SUM(A33:O33)</f>
        <v>6392.0000000000009</v>
      </c>
    </row>
    <row r="34" spans="1:17" s="46" customFormat="1" ht="12.75" customHeight="1" x14ac:dyDescent="0.25"/>
    <row r="35" spans="1:17" s="46" customFormat="1" ht="12.75" customHeight="1" x14ac:dyDescent="0.25">
      <c r="A35" s="360" t="s">
        <v>15</v>
      </c>
      <c r="B35" s="360"/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04"/>
      <c r="Q35" s="304"/>
    </row>
    <row r="36" spans="1:17" s="46" customFormat="1" ht="12.75" customHeight="1" x14ac:dyDescent="0.25">
      <c r="A36" s="360" t="s">
        <v>100</v>
      </c>
      <c r="B36" s="360"/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04"/>
      <c r="Q36" s="304"/>
    </row>
    <row r="37" spans="1:17" s="46" customFormat="1" ht="12.75" customHeight="1" x14ac:dyDescent="0.25">
      <c r="A37" s="360" t="s">
        <v>101</v>
      </c>
      <c r="B37" s="360"/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04"/>
      <c r="Q37" s="304"/>
    </row>
    <row r="38" spans="1:17" s="46" customFormat="1" ht="12.75" customHeight="1" x14ac:dyDescent="0.25">
      <c r="A38" s="360" t="s">
        <v>102</v>
      </c>
      <c r="B38" s="360"/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</row>
    <row r="39" spans="1:17" s="46" customFormat="1" ht="12.75" customHeight="1" x14ac:dyDescent="0.25">
      <c r="A39" s="368" t="s">
        <v>103</v>
      </c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05"/>
      <c r="Q39" s="305"/>
    </row>
    <row r="40" spans="1:17" x14ac:dyDescent="0.25">
      <c r="A40" s="360" t="s">
        <v>104</v>
      </c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04"/>
      <c r="Q40" s="304"/>
    </row>
    <row r="41" spans="1:17" x14ac:dyDescent="0.25">
      <c r="A41" s="360" t="s">
        <v>105</v>
      </c>
      <c r="B41" s="360"/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360"/>
      <c r="O41" s="360"/>
      <c r="P41" s="304"/>
      <c r="Q41" s="304"/>
    </row>
  </sheetData>
  <mergeCells count="22">
    <mergeCell ref="E10:F10"/>
    <mergeCell ref="A38:Q38"/>
    <mergeCell ref="A3:B3"/>
    <mergeCell ref="A1:B1"/>
    <mergeCell ref="C3:G3"/>
    <mergeCell ref="C1:I1"/>
    <mergeCell ref="A40:O40"/>
    <mergeCell ref="A41:O41"/>
    <mergeCell ref="A39:O39"/>
    <mergeCell ref="A5:B5"/>
    <mergeCell ref="A6:B6"/>
    <mergeCell ref="E6:F6"/>
    <mergeCell ref="A35:O35"/>
    <mergeCell ref="A36:O36"/>
    <mergeCell ref="A37:O37"/>
    <mergeCell ref="A14:B14"/>
    <mergeCell ref="E14:F14"/>
    <mergeCell ref="A12:B12"/>
    <mergeCell ref="E12:F12"/>
    <mergeCell ref="A8:B8"/>
    <mergeCell ref="E8:F8"/>
    <mergeCell ref="A10:B10"/>
  </mergeCells>
  <phoneticPr fontId="0" type="noConversion"/>
  <printOptions horizontalCentered="1"/>
  <pageMargins left="0.12" right="0.12" top="0.25" bottom="0.25" header="0.5" footer="0.5"/>
  <pageSetup scale="75" orientation="landscape" r:id="rId1"/>
  <headerFooter scaleWithDoc="0"/>
  <colBreaks count="1" manualBreakCount="1">
    <brk id="15" max="1048575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view="pageBreakPreview" zoomScale="80" zoomScaleNormal="100" zoomScaleSheetLayoutView="80" workbookViewId="0">
      <selection activeCell="D28" sqref="D28"/>
    </sheetView>
  </sheetViews>
  <sheetFormatPr defaultColWidth="9.109375" defaultRowHeight="13.2" x14ac:dyDescent="0.25"/>
  <cols>
    <col min="1" max="1" width="6" style="252" customWidth="1"/>
    <col min="2" max="2" width="25.6640625" style="252" customWidth="1"/>
    <col min="3" max="3" width="10.6640625" style="252" customWidth="1"/>
    <col min="4" max="4" width="13.6640625" style="252" customWidth="1"/>
    <col min="5" max="5" width="13" style="252" customWidth="1"/>
    <col min="6" max="10" width="9" style="252" customWidth="1"/>
    <col min="11" max="11" width="6" style="252" customWidth="1"/>
    <col min="12" max="12" width="25.6640625" style="252" customWidth="1"/>
    <col min="13" max="13" width="10.6640625" style="252" customWidth="1"/>
    <col min="14" max="14" width="13.6640625" style="252" customWidth="1"/>
    <col min="15" max="15" width="13" style="252" customWidth="1"/>
    <col min="16" max="16" width="15.6640625" style="266" bestFit="1" customWidth="1"/>
    <col min="17" max="21" width="9.109375" style="252"/>
    <col min="22" max="22" width="11.109375" style="252" bestFit="1" customWidth="1"/>
    <col min="23" max="16384" width="9.109375" style="252"/>
  </cols>
  <sheetData>
    <row r="1" spans="1:16" s="249" customFormat="1" ht="22.8" x14ac:dyDescent="0.4">
      <c r="A1" s="372" t="s">
        <v>65</v>
      </c>
      <c r="B1" s="372"/>
      <c r="C1" s="367" t="s">
        <v>110</v>
      </c>
      <c r="D1" s="367"/>
      <c r="E1" s="367"/>
      <c r="F1" s="367"/>
      <c r="G1" s="367"/>
      <c r="H1" s="367"/>
      <c r="I1" s="367"/>
      <c r="K1" s="250"/>
      <c r="L1" s="251" t="s">
        <v>98</v>
      </c>
      <c r="M1" s="373"/>
      <c r="N1" s="373"/>
      <c r="O1" s="373"/>
    </row>
    <row r="2" spans="1:16" ht="13.8" x14ac:dyDescent="0.3">
      <c r="K2" s="253"/>
      <c r="L2" s="254"/>
      <c r="M2" s="255"/>
      <c r="N2" s="254"/>
      <c r="O2" s="253"/>
      <c r="P2" s="252"/>
    </row>
    <row r="3" spans="1:16" ht="21" customHeight="1" x14ac:dyDescent="0.4">
      <c r="A3" s="374" t="s">
        <v>0</v>
      </c>
      <c r="B3" s="375"/>
      <c r="C3" s="256" t="s">
        <v>23</v>
      </c>
      <c r="D3" s="257"/>
      <c r="E3" s="257"/>
      <c r="F3" s="257"/>
      <c r="G3" s="257"/>
      <c r="H3" s="258"/>
      <c r="I3" s="374" t="s">
        <v>0</v>
      </c>
      <c r="J3" s="374"/>
      <c r="K3" s="374"/>
      <c r="L3" s="256" t="s">
        <v>72</v>
      </c>
      <c r="M3" s="257"/>
      <c r="N3" s="257"/>
      <c r="O3" s="257"/>
      <c r="P3" s="258"/>
    </row>
    <row r="4" spans="1:16" ht="15.6" thickBot="1" x14ac:dyDescent="0.3">
      <c r="A4" s="258"/>
      <c r="B4" s="258"/>
      <c r="C4" s="258"/>
      <c r="D4" s="258"/>
      <c r="E4" s="258"/>
      <c r="F4" s="258"/>
      <c r="G4" s="258"/>
      <c r="H4" s="258"/>
      <c r="I4" s="258"/>
      <c r="J4" s="258"/>
      <c r="P4" s="258"/>
    </row>
    <row r="5" spans="1:16" ht="15.6" thickBot="1" x14ac:dyDescent="0.3">
      <c r="A5" s="375" t="s">
        <v>1</v>
      </c>
      <c r="B5" s="376"/>
      <c r="C5" s="259">
        <v>44</v>
      </c>
      <c r="D5" s="258"/>
      <c r="E5" s="258"/>
      <c r="F5" s="258"/>
      <c r="G5" s="258"/>
      <c r="H5" s="258"/>
      <c r="L5" s="260" t="s">
        <v>1</v>
      </c>
      <c r="M5" s="259">
        <f>C5</f>
        <v>44</v>
      </c>
      <c r="N5" s="258"/>
      <c r="O5" s="258"/>
      <c r="P5" s="261"/>
    </row>
    <row r="6" spans="1:16" ht="15.6" customHeight="1" thickBot="1" x14ac:dyDescent="0.3">
      <c r="A6" s="375" t="s">
        <v>2</v>
      </c>
      <c r="B6" s="375"/>
      <c r="C6" s="35">
        <v>100</v>
      </c>
      <c r="D6" s="262" t="s">
        <v>3</v>
      </c>
      <c r="E6" s="263">
        <f>SUM(C5*C6)</f>
        <v>4400</v>
      </c>
      <c r="F6" s="355"/>
      <c r="G6" s="355"/>
      <c r="H6" s="355"/>
      <c r="I6" s="355"/>
      <c r="J6" s="355"/>
      <c r="K6" s="355"/>
      <c r="L6" s="260" t="s">
        <v>2</v>
      </c>
      <c r="M6" s="35">
        <f>C6</f>
        <v>100</v>
      </c>
      <c r="N6" s="262" t="s">
        <v>3</v>
      </c>
      <c r="O6" s="263">
        <f>SUM(M5*M6)</f>
        <v>4400</v>
      </c>
      <c r="P6" s="261"/>
    </row>
    <row r="7" spans="1:16" ht="15.6" customHeight="1" thickBot="1" x14ac:dyDescent="0.3">
      <c r="A7" s="260"/>
      <c r="B7" s="260"/>
      <c r="C7" s="37"/>
      <c r="D7" s="262"/>
      <c r="E7" s="38"/>
      <c r="F7" s="355"/>
      <c r="G7" s="355"/>
      <c r="H7" s="355"/>
      <c r="I7" s="355"/>
      <c r="J7" s="355"/>
      <c r="K7" s="355"/>
      <c r="L7" s="260"/>
      <c r="M7" s="37"/>
      <c r="N7" s="262"/>
      <c r="O7" s="38"/>
      <c r="P7" s="261"/>
    </row>
    <row r="8" spans="1:16" ht="15.6" customHeight="1" thickBot="1" x14ac:dyDescent="0.3">
      <c r="A8" s="375" t="s">
        <v>4</v>
      </c>
      <c r="B8" s="376"/>
      <c r="C8" s="264"/>
      <c r="D8" s="258"/>
      <c r="E8" s="265">
        <v>5000</v>
      </c>
      <c r="F8" s="355"/>
      <c r="G8" s="355"/>
      <c r="H8" s="355"/>
      <c r="I8" s="355"/>
      <c r="J8" s="355"/>
      <c r="K8" s="355"/>
      <c r="L8" s="260" t="s">
        <v>4</v>
      </c>
      <c r="M8" s="264"/>
      <c r="N8" s="258"/>
      <c r="O8" s="265">
        <f>E8</f>
        <v>5000</v>
      </c>
      <c r="P8" s="261"/>
    </row>
    <row r="9" spans="1:16" ht="15.6" customHeight="1" thickBot="1" x14ac:dyDescent="0.3">
      <c r="A9" s="260"/>
      <c r="B9" s="258"/>
      <c r="C9" s="264"/>
      <c r="D9" s="258"/>
      <c r="E9" s="261"/>
      <c r="F9" s="355"/>
      <c r="G9" s="355"/>
      <c r="H9" s="355"/>
      <c r="I9" s="355"/>
      <c r="J9" s="355"/>
      <c r="K9" s="355"/>
      <c r="L9" s="260"/>
      <c r="M9" s="264"/>
      <c r="N9" s="258"/>
      <c r="O9" s="261"/>
      <c r="P9" s="261"/>
    </row>
    <row r="10" spans="1:16" ht="15.6" customHeight="1" thickBot="1" x14ac:dyDescent="0.3">
      <c r="A10" s="375" t="s">
        <v>5</v>
      </c>
      <c r="B10" s="376"/>
      <c r="C10" s="258"/>
      <c r="D10" s="258"/>
      <c r="E10" s="265">
        <f>E6+E8</f>
        <v>9400</v>
      </c>
      <c r="F10" s="355"/>
      <c r="G10" s="355"/>
      <c r="H10" s="355"/>
      <c r="I10" s="355"/>
      <c r="J10" s="355"/>
      <c r="K10" s="355"/>
      <c r="L10" s="260" t="s">
        <v>5</v>
      </c>
      <c r="M10" s="258"/>
      <c r="N10" s="258"/>
      <c r="O10" s="265">
        <f>O6+O8</f>
        <v>9400</v>
      </c>
      <c r="P10" s="258"/>
    </row>
    <row r="11" spans="1:16" ht="15.6" customHeight="1" thickBot="1" x14ac:dyDescent="0.3">
      <c r="A11" s="260"/>
      <c r="B11" s="258"/>
      <c r="C11" s="258"/>
      <c r="D11" s="258"/>
      <c r="E11" s="258"/>
      <c r="F11" s="355"/>
      <c r="G11" s="355"/>
      <c r="H11" s="355"/>
      <c r="I11" s="355"/>
      <c r="J11" s="355"/>
      <c r="K11" s="355"/>
      <c r="L11" s="260"/>
      <c r="M11" s="258"/>
      <c r="N11" s="258"/>
      <c r="O11" s="258"/>
      <c r="P11" s="38"/>
    </row>
    <row r="12" spans="1:16" ht="15.6" customHeight="1" thickBot="1" x14ac:dyDescent="0.3">
      <c r="A12" s="375" t="s">
        <v>6</v>
      </c>
      <c r="B12" s="376"/>
      <c r="C12" s="264">
        <v>0.06</v>
      </c>
      <c r="D12" s="258"/>
      <c r="E12" s="263">
        <f>E10*0.06</f>
        <v>564</v>
      </c>
      <c r="F12" s="355"/>
      <c r="G12" s="355"/>
      <c r="H12" s="355"/>
      <c r="I12" s="355"/>
      <c r="J12" s="355"/>
      <c r="K12" s="355"/>
      <c r="L12" s="260" t="s">
        <v>6</v>
      </c>
      <c r="M12" s="264">
        <v>0.06</v>
      </c>
      <c r="N12" s="258"/>
      <c r="O12" s="263">
        <f>O10*0.06</f>
        <v>564</v>
      </c>
      <c r="P12" s="261"/>
    </row>
    <row r="13" spans="1:16" ht="15.6" thickBot="1" x14ac:dyDescent="0.3">
      <c r="A13" s="260"/>
      <c r="B13" s="258"/>
      <c r="C13" s="258"/>
      <c r="D13" s="258"/>
      <c r="E13" s="261"/>
      <c r="F13" s="261"/>
      <c r="G13" s="258"/>
      <c r="H13" s="258"/>
      <c r="L13" s="260"/>
      <c r="M13" s="258"/>
      <c r="N13" s="258"/>
      <c r="O13" s="261"/>
      <c r="P13" s="261"/>
    </row>
    <row r="14" spans="1:16" ht="15.6" thickBot="1" x14ac:dyDescent="0.3">
      <c r="A14" s="375" t="s">
        <v>7</v>
      </c>
      <c r="B14" s="376"/>
      <c r="C14" s="258"/>
      <c r="D14" s="258"/>
      <c r="E14" s="265">
        <f>E10-E12</f>
        <v>8836</v>
      </c>
      <c r="F14" s="261"/>
      <c r="G14" s="258"/>
      <c r="H14" s="258"/>
      <c r="L14" s="260" t="s">
        <v>7</v>
      </c>
      <c r="M14" s="258"/>
      <c r="N14" s="258"/>
      <c r="O14" s="265">
        <f>O10-O12</f>
        <v>8836</v>
      </c>
    </row>
    <row r="15" spans="1:16" ht="15.6" x14ac:dyDescent="0.3">
      <c r="A15" s="260"/>
      <c r="B15" s="258"/>
      <c r="C15" s="258"/>
      <c r="D15" s="258"/>
      <c r="E15" s="258"/>
      <c r="F15" s="258"/>
      <c r="G15" s="258"/>
      <c r="H15" s="258"/>
      <c r="I15" s="258"/>
      <c r="J15" s="258"/>
      <c r="K15" s="253"/>
      <c r="L15" s="254"/>
      <c r="M15" s="253"/>
      <c r="N15" s="253"/>
      <c r="O15" s="267"/>
      <c r="P15" s="252"/>
    </row>
    <row r="16" spans="1:16" ht="15" x14ac:dyDescent="0.25">
      <c r="A16" s="260"/>
      <c r="B16" s="260"/>
      <c r="C16" s="260"/>
      <c r="D16" s="260"/>
      <c r="E16" s="260"/>
      <c r="F16" s="260"/>
      <c r="G16" s="260"/>
      <c r="H16" s="260"/>
      <c r="I16" s="260"/>
      <c r="J16" s="258"/>
      <c r="K16" s="258"/>
      <c r="L16" s="258"/>
      <c r="M16" s="258"/>
      <c r="N16" s="258"/>
      <c r="O16" s="258"/>
      <c r="P16" s="252"/>
    </row>
    <row r="17" spans="1:16" ht="15" x14ac:dyDescent="0.25">
      <c r="A17" s="268" t="s">
        <v>99</v>
      </c>
      <c r="B17" s="258"/>
      <c r="C17" s="258"/>
      <c r="D17" s="258"/>
      <c r="E17" s="258"/>
      <c r="F17" s="268"/>
      <c r="G17" s="258"/>
      <c r="H17" s="258"/>
      <c r="I17" s="258"/>
      <c r="J17" s="258"/>
      <c r="K17" s="268" t="s">
        <v>99</v>
      </c>
      <c r="L17" s="258"/>
      <c r="M17" s="258"/>
      <c r="N17" s="258"/>
      <c r="O17" s="258"/>
      <c r="P17" s="252"/>
    </row>
    <row r="18" spans="1:16" s="42" customFormat="1" ht="17.399999999999999" x14ac:dyDescent="0.3">
      <c r="B18" s="42">
        <f>E14</f>
        <v>8836</v>
      </c>
      <c r="L18" s="42">
        <f>O14</f>
        <v>8836</v>
      </c>
      <c r="P18" s="42">
        <f>SUM(A18:M18)</f>
        <v>17672</v>
      </c>
    </row>
    <row r="19" spans="1:16" ht="15" x14ac:dyDescent="0.25">
      <c r="A19" s="258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2"/>
    </row>
    <row r="20" spans="1:16" s="272" customFormat="1" ht="15" x14ac:dyDescent="0.25">
      <c r="A20" s="269" t="s">
        <v>10</v>
      </c>
      <c r="B20" s="269" t="s">
        <v>11</v>
      </c>
      <c r="C20" s="269" t="s">
        <v>12</v>
      </c>
      <c r="D20" s="270" t="s">
        <v>13</v>
      </c>
      <c r="E20" s="269" t="s">
        <v>14</v>
      </c>
      <c r="F20" s="271"/>
      <c r="I20" s="273"/>
      <c r="J20" s="274"/>
      <c r="K20" s="269" t="s">
        <v>10</v>
      </c>
      <c r="L20" s="269" t="s">
        <v>11</v>
      </c>
      <c r="M20" s="269" t="s">
        <v>12</v>
      </c>
      <c r="N20" s="270" t="s">
        <v>13</v>
      </c>
      <c r="O20" s="269" t="s">
        <v>14</v>
      </c>
    </row>
    <row r="21" spans="1:16" s="284" customFormat="1" ht="22.8" x14ac:dyDescent="0.25">
      <c r="A21" s="275">
        <v>1</v>
      </c>
      <c r="B21" s="391" t="s">
        <v>145</v>
      </c>
      <c r="C21" s="393">
        <v>4.45</v>
      </c>
      <c r="D21" s="84">
        <f>B18*0.23</f>
        <v>2032.2800000000002</v>
      </c>
      <c r="E21" s="277"/>
      <c r="F21" s="278"/>
      <c r="G21" s="279"/>
      <c r="H21" s="280"/>
      <c r="I21" s="281"/>
      <c r="J21" s="282"/>
      <c r="K21" s="275">
        <v>1</v>
      </c>
      <c r="L21" s="391" t="s">
        <v>152</v>
      </c>
      <c r="M21" s="276">
        <f>C21</f>
        <v>4.45</v>
      </c>
      <c r="N21" s="84">
        <f>L18*0.23</f>
        <v>2032.2800000000002</v>
      </c>
      <c r="O21" s="283"/>
    </row>
    <row r="22" spans="1:16" s="284" customFormat="1" ht="22.8" x14ac:dyDescent="0.25">
      <c r="A22" s="285">
        <f>A21+1</f>
        <v>2</v>
      </c>
      <c r="B22" s="391" t="s">
        <v>146</v>
      </c>
      <c r="C22" s="397">
        <v>4.7</v>
      </c>
      <c r="D22" s="84">
        <f>B18*0.2</f>
        <v>1767.2</v>
      </c>
      <c r="E22" s="288"/>
      <c r="F22" s="278"/>
      <c r="G22" s="279"/>
      <c r="H22" s="280"/>
      <c r="I22" s="281"/>
      <c r="J22" s="282"/>
      <c r="K22" s="285">
        <v>2</v>
      </c>
      <c r="L22" s="391" t="s">
        <v>153</v>
      </c>
      <c r="M22" s="276">
        <f t="shared" ref="M22:M28" si="0">C22</f>
        <v>4.7</v>
      </c>
      <c r="N22" s="85">
        <f>L18*0.2</f>
        <v>1767.2</v>
      </c>
      <c r="O22" s="289"/>
    </row>
    <row r="23" spans="1:16" s="284" customFormat="1" ht="22.8" x14ac:dyDescent="0.25">
      <c r="A23" s="285">
        <f t="shared" ref="A23:A32" si="1">A22+1</f>
        <v>3</v>
      </c>
      <c r="B23" s="391" t="s">
        <v>147</v>
      </c>
      <c r="C23" s="393">
        <v>4.83</v>
      </c>
      <c r="D23" s="84">
        <f>B18*0.17</f>
        <v>1502.1200000000001</v>
      </c>
      <c r="E23" s="288"/>
      <c r="F23" s="278"/>
      <c r="G23" s="279"/>
      <c r="H23" s="280"/>
      <c r="I23" s="281"/>
      <c r="J23" s="282"/>
      <c r="K23" s="285">
        <v>3</v>
      </c>
      <c r="L23" s="391" t="s">
        <v>154</v>
      </c>
      <c r="M23" s="276">
        <f t="shared" si="0"/>
        <v>4.83</v>
      </c>
      <c r="N23" s="85">
        <f>L18*0.17</f>
        <v>1502.1200000000001</v>
      </c>
      <c r="O23" s="289"/>
    </row>
    <row r="24" spans="1:16" s="284" customFormat="1" ht="22.8" x14ac:dyDescent="0.25">
      <c r="A24" s="285">
        <f t="shared" si="1"/>
        <v>4</v>
      </c>
      <c r="B24" s="391" t="s">
        <v>148</v>
      </c>
      <c r="C24" s="393">
        <v>5.31</v>
      </c>
      <c r="D24" s="84">
        <f>B18*0.14</f>
        <v>1237.0400000000002</v>
      </c>
      <c r="E24" s="288"/>
      <c r="F24" s="278"/>
      <c r="G24" s="279"/>
      <c r="H24" s="280"/>
      <c r="I24" s="281"/>
      <c r="J24" s="282"/>
      <c r="K24" s="285">
        <v>4</v>
      </c>
      <c r="L24" s="391" t="s">
        <v>153</v>
      </c>
      <c r="M24" s="276">
        <f t="shared" si="0"/>
        <v>5.31</v>
      </c>
      <c r="N24" s="85">
        <f>L18*0.14</f>
        <v>1237.0400000000002</v>
      </c>
      <c r="O24" s="289"/>
    </row>
    <row r="25" spans="1:16" s="284" customFormat="1" ht="22.8" x14ac:dyDescent="0.25">
      <c r="A25" s="285">
        <f t="shared" si="1"/>
        <v>5</v>
      </c>
      <c r="B25" s="391" t="s">
        <v>149</v>
      </c>
      <c r="C25" s="393">
        <v>5.82</v>
      </c>
      <c r="D25" s="84">
        <f>B18*0.11</f>
        <v>971.96</v>
      </c>
      <c r="E25" s="290"/>
      <c r="F25" s="278"/>
      <c r="G25" s="279"/>
      <c r="H25" s="280"/>
      <c r="I25" s="281"/>
      <c r="J25" s="282"/>
      <c r="K25" s="285">
        <v>5</v>
      </c>
      <c r="L25" s="391" t="s">
        <v>155</v>
      </c>
      <c r="M25" s="276">
        <f t="shared" si="0"/>
        <v>5.82</v>
      </c>
      <c r="N25" s="85">
        <f>L18*0.11</f>
        <v>971.96</v>
      </c>
      <c r="O25" s="288"/>
    </row>
    <row r="26" spans="1:16" s="284" customFormat="1" ht="22.8" x14ac:dyDescent="0.25">
      <c r="A26" s="285">
        <f t="shared" si="1"/>
        <v>6</v>
      </c>
      <c r="B26" s="391" t="s">
        <v>150</v>
      </c>
      <c r="C26" s="393">
        <v>5.95</v>
      </c>
      <c r="D26" s="84">
        <f>B18*0.08</f>
        <v>706.88</v>
      </c>
      <c r="E26" s="291"/>
      <c r="F26" s="278"/>
      <c r="G26" s="279"/>
      <c r="H26" s="280"/>
      <c r="I26" s="292"/>
      <c r="J26" s="282"/>
      <c r="K26" s="285">
        <v>6</v>
      </c>
      <c r="L26" s="391" t="s">
        <v>156</v>
      </c>
      <c r="M26" s="276">
        <f>C26</f>
        <v>5.95</v>
      </c>
      <c r="N26" s="85">
        <f>L18*0.08</f>
        <v>706.88</v>
      </c>
      <c r="O26" s="288"/>
    </row>
    <row r="27" spans="1:16" s="284" customFormat="1" ht="22.8" x14ac:dyDescent="0.25">
      <c r="A27" s="285">
        <f t="shared" si="1"/>
        <v>7</v>
      </c>
      <c r="B27" s="391" t="s">
        <v>148</v>
      </c>
      <c r="C27" s="398">
        <v>6.07</v>
      </c>
      <c r="D27" s="85">
        <f>B18*0.05</f>
        <v>441.8</v>
      </c>
      <c r="E27" s="293"/>
      <c r="F27" s="278"/>
      <c r="G27" s="279"/>
      <c r="H27" s="280"/>
      <c r="I27" s="292"/>
      <c r="J27" s="282"/>
      <c r="K27" s="285">
        <v>7</v>
      </c>
      <c r="L27" s="391" t="s">
        <v>157</v>
      </c>
      <c r="M27" s="276">
        <f t="shared" si="0"/>
        <v>6.07</v>
      </c>
      <c r="N27" s="85">
        <f>L18*0.05</f>
        <v>441.8</v>
      </c>
      <c r="O27" s="288"/>
    </row>
    <row r="28" spans="1:16" s="284" customFormat="1" ht="22.8" x14ac:dyDescent="0.25">
      <c r="A28" s="285">
        <f t="shared" si="1"/>
        <v>8</v>
      </c>
      <c r="B28" s="391" t="s">
        <v>151</v>
      </c>
      <c r="C28" s="393">
        <v>6.58</v>
      </c>
      <c r="D28" s="85">
        <f>B18*0.02</f>
        <v>176.72</v>
      </c>
      <c r="E28" s="288"/>
      <c r="F28" s="278"/>
      <c r="G28" s="279"/>
      <c r="H28" s="280"/>
      <c r="I28" s="292"/>
      <c r="J28" s="282"/>
      <c r="K28" s="285">
        <v>8</v>
      </c>
      <c r="L28" s="391" t="s">
        <v>158</v>
      </c>
      <c r="M28" s="276">
        <f t="shared" si="0"/>
        <v>6.58</v>
      </c>
      <c r="N28" s="85">
        <f>L18*0.02</f>
        <v>176.72</v>
      </c>
      <c r="O28" s="288"/>
    </row>
    <row r="29" spans="1:16" s="284" customFormat="1" ht="22.8" x14ac:dyDescent="0.25">
      <c r="A29" s="285">
        <f t="shared" si="1"/>
        <v>9</v>
      </c>
      <c r="B29" s="286"/>
      <c r="C29" s="286"/>
      <c r="D29" s="82"/>
      <c r="E29" s="288"/>
      <c r="F29" s="278"/>
      <c r="G29" s="279"/>
      <c r="H29" s="280"/>
      <c r="I29" s="292"/>
      <c r="J29" s="282"/>
      <c r="K29" s="285">
        <v>9</v>
      </c>
      <c r="L29" s="294"/>
      <c r="M29" s="294"/>
      <c r="N29" s="295"/>
      <c r="O29" s="288"/>
    </row>
    <row r="30" spans="1:16" s="284" customFormat="1" ht="22.8" x14ac:dyDescent="0.25">
      <c r="A30" s="285">
        <f t="shared" si="1"/>
        <v>10</v>
      </c>
      <c r="B30" s="286"/>
      <c r="C30" s="286"/>
      <c r="D30" s="114"/>
      <c r="E30" s="288"/>
      <c r="F30" s="278"/>
      <c r="G30" s="279"/>
      <c r="H30" s="280"/>
      <c r="I30" s="292"/>
      <c r="J30" s="282"/>
      <c r="K30" s="285">
        <v>10</v>
      </c>
      <c r="L30" s="294"/>
      <c r="M30" s="294"/>
      <c r="N30" s="295"/>
      <c r="O30" s="288"/>
    </row>
    <row r="31" spans="1:16" s="284" customFormat="1" ht="22.8" x14ac:dyDescent="0.25">
      <c r="A31" s="285">
        <f t="shared" si="1"/>
        <v>11</v>
      </c>
      <c r="B31" s="296"/>
      <c r="C31" s="296"/>
      <c r="D31" s="297"/>
      <c r="E31" s="288"/>
      <c r="F31" s="278"/>
      <c r="G31" s="298"/>
      <c r="H31" s="298"/>
      <c r="I31" s="292"/>
      <c r="J31" s="282"/>
      <c r="K31" s="285">
        <v>11</v>
      </c>
      <c r="L31" s="294"/>
      <c r="M31" s="294"/>
      <c r="N31" s="295"/>
      <c r="O31" s="288"/>
    </row>
    <row r="32" spans="1:16" s="284" customFormat="1" ht="22.8" x14ac:dyDescent="0.25">
      <c r="A32" s="285">
        <f t="shared" si="1"/>
        <v>12</v>
      </c>
      <c r="B32" s="296"/>
      <c r="C32" s="296"/>
      <c r="D32" s="297"/>
      <c r="E32" s="288"/>
      <c r="F32" s="278"/>
      <c r="G32" s="298"/>
      <c r="H32" s="298"/>
      <c r="I32" s="292"/>
      <c r="J32" s="282"/>
      <c r="K32" s="285">
        <v>12</v>
      </c>
      <c r="L32" s="294"/>
      <c r="M32" s="294"/>
      <c r="N32" s="295"/>
      <c r="O32" s="288"/>
    </row>
    <row r="33" spans="1:20" ht="15" x14ac:dyDescent="0.25">
      <c r="D33" s="299">
        <f>SUM(D21:D32)</f>
        <v>8835.9999999999982</v>
      </c>
      <c r="F33" s="258"/>
      <c r="I33" s="299">
        <f>SUM(I21:I32)</f>
        <v>0</v>
      </c>
      <c r="N33" s="299">
        <f>SUM(N21:N32)</f>
        <v>8835.9999999999982</v>
      </c>
      <c r="P33" s="252"/>
    </row>
    <row r="34" spans="1:20" s="300" customFormat="1" ht="12.75" customHeight="1" x14ac:dyDescent="0.25">
      <c r="C34" s="301"/>
      <c r="D34" s="302"/>
      <c r="I34" s="302"/>
      <c r="N34" s="302"/>
      <c r="P34" s="48"/>
      <c r="Q34" s="303"/>
      <c r="R34" s="303"/>
      <c r="S34" s="303"/>
      <c r="T34" s="303"/>
    </row>
    <row r="35" spans="1:20" s="300" customFormat="1" ht="12.75" customHeight="1" x14ac:dyDescent="0.25">
      <c r="A35" s="360" t="s">
        <v>15</v>
      </c>
      <c r="B35" s="360"/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04"/>
      <c r="Q35" s="304"/>
      <c r="R35" s="303"/>
    </row>
    <row r="36" spans="1:20" s="300" customFormat="1" ht="12.75" customHeight="1" x14ac:dyDescent="0.25">
      <c r="A36" s="360" t="s">
        <v>100</v>
      </c>
      <c r="B36" s="360"/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04"/>
      <c r="Q36" s="304"/>
    </row>
    <row r="37" spans="1:20" s="300" customFormat="1" ht="12.75" customHeight="1" x14ac:dyDescent="0.25">
      <c r="A37" s="360" t="s">
        <v>101</v>
      </c>
      <c r="B37" s="360"/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04"/>
      <c r="Q37" s="304"/>
    </row>
    <row r="38" spans="1:20" s="300" customFormat="1" ht="12.75" customHeight="1" x14ac:dyDescent="0.25">
      <c r="A38" s="360" t="s">
        <v>102</v>
      </c>
      <c r="B38" s="360"/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</row>
    <row r="39" spans="1:20" s="300" customFormat="1" ht="12.75" customHeight="1" x14ac:dyDescent="0.25">
      <c r="A39" s="368" t="s">
        <v>103</v>
      </c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05"/>
      <c r="Q39" s="305"/>
    </row>
    <row r="40" spans="1:20" s="300" customFormat="1" ht="12.75" customHeight="1" x14ac:dyDescent="0.25">
      <c r="A40" s="360" t="s">
        <v>104</v>
      </c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04"/>
      <c r="Q40" s="304"/>
    </row>
    <row r="41" spans="1:20" s="300" customFormat="1" ht="12.75" customHeight="1" x14ac:dyDescent="0.25">
      <c r="A41" s="360" t="s">
        <v>105</v>
      </c>
      <c r="B41" s="360"/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360"/>
      <c r="O41" s="360"/>
      <c r="P41" s="304"/>
      <c r="Q41" s="304"/>
    </row>
    <row r="42" spans="1:20" ht="22.8" x14ac:dyDescent="0.4">
      <c r="A42" s="306"/>
      <c r="B42" s="307"/>
      <c r="Q42" s="308"/>
    </row>
    <row r="43" spans="1:20" ht="22.8" x14ac:dyDescent="0.4">
      <c r="A43" s="306"/>
      <c r="B43" s="307"/>
      <c r="Q43" s="308"/>
    </row>
    <row r="44" spans="1:20" ht="22.8" x14ac:dyDescent="0.4">
      <c r="A44" s="307"/>
      <c r="B44" s="307"/>
      <c r="Q44" s="308"/>
    </row>
    <row r="45" spans="1:20" s="309" customFormat="1" ht="13.8" x14ac:dyDescent="0.25">
      <c r="A45" s="309">
        <v>1</v>
      </c>
      <c r="B45" s="310">
        <f>E14*0.6</f>
        <v>5301.5999999999995</v>
      </c>
      <c r="C45" s="309">
        <v>1</v>
      </c>
      <c r="D45" s="310">
        <f>E14*0.4</f>
        <v>3534.4</v>
      </c>
      <c r="E45" s="309">
        <v>1</v>
      </c>
      <c r="F45" s="310">
        <f>E14*0.29</f>
        <v>2562.4399999999996</v>
      </c>
      <c r="G45" s="309">
        <v>1</v>
      </c>
      <c r="H45" s="310">
        <f>E14*0.23</f>
        <v>2032.2800000000002</v>
      </c>
      <c r="P45" s="311"/>
    </row>
    <row r="46" spans="1:20" s="309" customFormat="1" ht="13.8" x14ac:dyDescent="0.25">
      <c r="A46" s="309">
        <v>2</v>
      </c>
      <c r="B46" s="310">
        <f>E14*0.4</f>
        <v>3534.4</v>
      </c>
      <c r="C46" s="309">
        <v>2</v>
      </c>
      <c r="D46" s="310">
        <f>E14*0.3</f>
        <v>2650.7999999999997</v>
      </c>
      <c r="E46" s="309">
        <v>2</v>
      </c>
      <c r="F46" s="310">
        <f>E14*0.24</f>
        <v>2120.64</v>
      </c>
      <c r="G46" s="309">
        <v>2</v>
      </c>
      <c r="H46" s="310">
        <f>E14*0.2</f>
        <v>1767.2</v>
      </c>
      <c r="P46" s="311"/>
    </row>
    <row r="47" spans="1:20" s="309" customFormat="1" ht="13.8" x14ac:dyDescent="0.25">
      <c r="C47" s="309">
        <v>3</v>
      </c>
      <c r="D47" s="310">
        <f>E14*0.2</f>
        <v>1767.2</v>
      </c>
      <c r="E47" s="309">
        <v>3</v>
      </c>
      <c r="F47" s="310">
        <f>E14*0.19</f>
        <v>1678.84</v>
      </c>
      <c r="G47" s="309">
        <v>3</v>
      </c>
      <c r="H47" s="310">
        <f>E14*0.17</f>
        <v>1502.1200000000001</v>
      </c>
      <c r="P47" s="311"/>
    </row>
    <row r="48" spans="1:20" s="309" customFormat="1" ht="13.8" x14ac:dyDescent="0.25">
      <c r="B48" s="310">
        <f>SUM(B45:B46)</f>
        <v>8836</v>
      </c>
      <c r="C48" s="309">
        <v>4</v>
      </c>
      <c r="D48" s="310">
        <f>E14*0.1</f>
        <v>883.6</v>
      </c>
      <c r="E48" s="309">
        <v>4</v>
      </c>
      <c r="F48" s="310">
        <f>E14*0.14</f>
        <v>1237.0400000000002</v>
      </c>
      <c r="G48" s="309">
        <v>4</v>
      </c>
      <c r="H48" s="310">
        <f>E14*0.14</f>
        <v>1237.0400000000002</v>
      </c>
      <c r="P48" s="311"/>
    </row>
    <row r="49" spans="4:16" s="309" customFormat="1" ht="13.8" x14ac:dyDescent="0.25">
      <c r="E49" s="309">
        <v>5</v>
      </c>
      <c r="F49" s="310">
        <f>E14*0.09</f>
        <v>795.24</v>
      </c>
      <c r="G49" s="309">
        <v>5</v>
      </c>
      <c r="H49" s="310">
        <f>E14*0.11</f>
        <v>971.96</v>
      </c>
      <c r="P49" s="311"/>
    </row>
    <row r="50" spans="4:16" s="309" customFormat="1" ht="13.8" x14ac:dyDescent="0.25">
      <c r="D50" s="310">
        <f>SUM(D45:D48)</f>
        <v>8836</v>
      </c>
      <c r="E50" s="309">
        <v>6</v>
      </c>
      <c r="F50" s="310">
        <f>E14*0.05</f>
        <v>441.8</v>
      </c>
      <c r="G50" s="309">
        <v>6</v>
      </c>
      <c r="H50" s="310">
        <f>E14*0.08</f>
        <v>706.88</v>
      </c>
      <c r="P50" s="311"/>
    </row>
    <row r="51" spans="4:16" s="309" customFormat="1" ht="13.8" x14ac:dyDescent="0.25">
      <c r="G51" s="309">
        <v>7</v>
      </c>
      <c r="H51" s="310">
        <f>E14*0.05</f>
        <v>441.8</v>
      </c>
      <c r="P51" s="311"/>
    </row>
    <row r="52" spans="4:16" s="309" customFormat="1" ht="13.8" x14ac:dyDescent="0.25">
      <c r="F52" s="310">
        <f>SUM(F45:F50)</f>
        <v>8836</v>
      </c>
      <c r="G52" s="309">
        <v>8</v>
      </c>
      <c r="H52" s="310">
        <f>E14*0.02</f>
        <v>176.72</v>
      </c>
      <c r="P52" s="311"/>
    </row>
    <row r="53" spans="4:16" s="309" customFormat="1" ht="13.8" x14ac:dyDescent="0.25">
      <c r="P53" s="311"/>
    </row>
    <row r="54" spans="4:16" s="309" customFormat="1" ht="13.8" x14ac:dyDescent="0.25">
      <c r="H54" s="310">
        <f>SUM(H45:H52)</f>
        <v>8835.9999999999982</v>
      </c>
      <c r="P54" s="311"/>
    </row>
    <row r="55" spans="4:16" s="309" customFormat="1" ht="13.8" x14ac:dyDescent="0.25">
      <c r="P55" s="311"/>
    </row>
    <row r="56" spans="4:16" s="309" customFormat="1" ht="13.8" x14ac:dyDescent="0.25">
      <c r="P56" s="311"/>
    </row>
    <row r="57" spans="4:16" s="309" customFormat="1" ht="13.8" x14ac:dyDescent="0.25">
      <c r="P57" s="311"/>
    </row>
    <row r="58" spans="4:16" s="309" customFormat="1" ht="13.8" x14ac:dyDescent="0.25">
      <c r="P58" s="311"/>
    </row>
    <row r="59" spans="4:16" s="309" customFormat="1" ht="13.8" x14ac:dyDescent="0.25">
      <c r="P59" s="311"/>
    </row>
  </sheetData>
  <mergeCells count="18">
    <mergeCell ref="A41:O41"/>
    <mergeCell ref="A6:B6"/>
    <mergeCell ref="A8:B8"/>
    <mergeCell ref="A10:B10"/>
    <mergeCell ref="A12:B12"/>
    <mergeCell ref="A14:B14"/>
    <mergeCell ref="A35:O35"/>
    <mergeCell ref="A36:O36"/>
    <mergeCell ref="A37:O37"/>
    <mergeCell ref="A38:Q38"/>
    <mergeCell ref="A39:O39"/>
    <mergeCell ref="A40:O40"/>
    <mergeCell ref="A1:B1"/>
    <mergeCell ref="M1:O1"/>
    <mergeCell ref="A3:B3"/>
    <mergeCell ref="I3:K3"/>
    <mergeCell ref="A5:B5"/>
    <mergeCell ref="C1:I1"/>
  </mergeCells>
  <printOptions horizontalCentered="1"/>
  <pageMargins left="0.12" right="0.12" top="0.25" bottom="0.25" header="0.5" footer="0.5"/>
  <pageSetup scale="75" orientation="landscape" r:id="rId1"/>
  <headerFooter scaleWithDoc="0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view="pageBreakPreview" zoomScale="90" zoomScaleNormal="100" zoomScaleSheetLayoutView="90" workbookViewId="0">
      <selection activeCell="B21" sqref="B21"/>
    </sheetView>
  </sheetViews>
  <sheetFormatPr defaultColWidth="9.109375" defaultRowHeight="13.2" x14ac:dyDescent="0.25"/>
  <cols>
    <col min="1" max="1" width="6" style="26" customWidth="1"/>
    <col min="2" max="2" width="44" style="26" customWidth="1"/>
    <col min="3" max="3" width="9.6640625" style="26" customWidth="1"/>
    <col min="4" max="4" width="11.6640625" style="26" customWidth="1"/>
    <col min="5" max="5" width="9.6640625" style="26" customWidth="1"/>
    <col min="6" max="6" width="6" style="26" customWidth="1"/>
    <col min="7" max="7" width="13.6640625" style="26" customWidth="1"/>
    <col min="8" max="8" width="7.6640625" style="26" customWidth="1"/>
    <col min="9" max="9" width="11.6640625" style="26" customWidth="1"/>
    <col min="10" max="10" width="9.6640625" style="26" customWidth="1"/>
    <col min="11" max="11" width="6" style="26" customWidth="1"/>
    <col min="12" max="12" width="15.88671875" style="26" customWidth="1"/>
    <col min="13" max="13" width="9.6640625" style="26" customWidth="1"/>
    <col min="14" max="14" width="11.6640625" style="26" customWidth="1"/>
    <col min="15" max="15" width="9.6640625" style="26" customWidth="1"/>
    <col min="16" max="16" width="11.5546875" style="26" bestFit="1" customWidth="1"/>
    <col min="17" max="16384" width="9.109375" style="26"/>
  </cols>
  <sheetData>
    <row r="1" spans="1:15" s="59" customFormat="1" ht="22.8" x14ac:dyDescent="0.4">
      <c r="A1" s="366" t="s">
        <v>65</v>
      </c>
      <c r="B1" s="366"/>
      <c r="C1" s="367" t="s">
        <v>110</v>
      </c>
      <c r="D1" s="367"/>
      <c r="E1" s="367"/>
      <c r="F1" s="367"/>
      <c r="G1" s="367"/>
      <c r="H1" s="367"/>
      <c r="I1" s="367"/>
      <c r="K1" s="74"/>
      <c r="L1" s="74"/>
      <c r="M1" s="80"/>
      <c r="N1" s="74"/>
      <c r="O1" s="74"/>
    </row>
    <row r="2" spans="1:15" ht="13.8" x14ac:dyDescent="0.3">
      <c r="K2" s="75"/>
      <c r="L2" s="83"/>
      <c r="M2" s="78"/>
      <c r="N2" s="83"/>
      <c r="O2" s="75"/>
    </row>
    <row r="3" spans="1:15" ht="21" customHeight="1" x14ac:dyDescent="0.4">
      <c r="A3" s="365" t="s">
        <v>0</v>
      </c>
      <c r="B3" s="361"/>
      <c r="C3" s="32" t="s">
        <v>39</v>
      </c>
      <c r="D3" s="33"/>
      <c r="E3" s="33"/>
      <c r="F3" s="33"/>
      <c r="G3" s="33"/>
      <c r="H3" s="27"/>
      <c r="I3" s="27"/>
      <c r="J3" s="27"/>
      <c r="K3" s="75"/>
      <c r="L3" s="83"/>
      <c r="M3" s="78"/>
      <c r="N3" s="83"/>
      <c r="O3" s="77"/>
    </row>
    <row r="4" spans="1:15" ht="15.6" customHeight="1" thickBot="1" x14ac:dyDescent="0.3">
      <c r="A4" s="27"/>
      <c r="B4" s="27"/>
      <c r="C4" s="27"/>
      <c r="D4" s="27"/>
      <c r="E4" s="27"/>
      <c r="F4" s="27"/>
      <c r="G4" s="27"/>
      <c r="H4" s="27"/>
      <c r="I4" s="354"/>
      <c r="J4" s="354"/>
      <c r="K4" s="354"/>
      <c r="L4" s="354"/>
      <c r="M4" s="354"/>
      <c r="N4" s="354"/>
      <c r="O4" s="354"/>
    </row>
    <row r="5" spans="1:15" ht="15.6" customHeight="1" thickBot="1" x14ac:dyDescent="0.3">
      <c r="A5" s="361" t="s">
        <v>1</v>
      </c>
      <c r="B5" s="362"/>
      <c r="C5" s="34">
        <v>26</v>
      </c>
      <c r="D5" s="27"/>
      <c r="E5" s="27"/>
      <c r="F5" s="27"/>
      <c r="G5" s="27"/>
      <c r="H5" s="27"/>
      <c r="I5" s="354"/>
      <c r="J5" s="354"/>
      <c r="K5" s="354"/>
      <c r="L5" s="354"/>
      <c r="M5" s="354"/>
      <c r="N5" s="354"/>
      <c r="O5" s="354"/>
    </row>
    <row r="6" spans="1:15" ht="15.6" customHeight="1" thickBot="1" x14ac:dyDescent="0.3">
      <c r="A6" s="361" t="s">
        <v>2</v>
      </c>
      <c r="B6" s="361"/>
      <c r="C6" s="35">
        <v>100</v>
      </c>
      <c r="D6" s="28" t="s">
        <v>3</v>
      </c>
      <c r="E6" s="369">
        <f>SUM(C5*C6)</f>
        <v>2600</v>
      </c>
      <c r="F6" s="364"/>
      <c r="G6" s="27"/>
      <c r="H6" s="27"/>
      <c r="I6" s="354"/>
      <c r="J6" s="354"/>
      <c r="K6" s="354"/>
      <c r="L6" s="354"/>
      <c r="M6" s="354"/>
      <c r="N6" s="354"/>
      <c r="O6" s="354"/>
    </row>
    <row r="7" spans="1:15" ht="15.6" customHeight="1" thickBot="1" x14ac:dyDescent="0.3">
      <c r="A7" s="36"/>
      <c r="B7" s="36"/>
      <c r="C7" s="37">
        <f>A2*0.3</f>
        <v>0</v>
      </c>
      <c r="D7" s="28"/>
      <c r="E7" s="38"/>
      <c r="F7" s="39"/>
      <c r="G7" s="27"/>
      <c r="H7" s="27"/>
      <c r="I7" s="354"/>
      <c r="J7" s="354"/>
      <c r="K7" s="354"/>
      <c r="L7" s="354"/>
      <c r="M7" s="354"/>
      <c r="N7" s="354"/>
      <c r="O7" s="354"/>
    </row>
    <row r="8" spans="1:15" ht="15.6" customHeight="1" thickBot="1" x14ac:dyDescent="0.3">
      <c r="A8" s="361" t="s">
        <v>4</v>
      </c>
      <c r="B8" s="362"/>
      <c r="C8" s="40"/>
      <c r="D8" s="27"/>
      <c r="E8" s="363">
        <v>5000</v>
      </c>
      <c r="F8" s="364"/>
      <c r="G8" s="27"/>
      <c r="H8" s="27"/>
      <c r="I8" s="354"/>
      <c r="J8" s="354"/>
      <c r="K8" s="354"/>
      <c r="L8" s="354"/>
      <c r="M8" s="354"/>
      <c r="N8" s="354"/>
      <c r="O8" s="354"/>
    </row>
    <row r="9" spans="1:15" ht="15.6" customHeight="1" thickBot="1" x14ac:dyDescent="0.3">
      <c r="A9" s="36"/>
      <c r="B9" s="27"/>
      <c r="C9" s="40"/>
      <c r="D9" s="27"/>
      <c r="E9" s="39"/>
      <c r="F9" s="39"/>
      <c r="G9" s="27"/>
      <c r="H9" s="27"/>
      <c r="I9" s="354"/>
      <c r="J9" s="354"/>
      <c r="K9" s="354"/>
      <c r="L9" s="354"/>
      <c r="M9" s="354"/>
      <c r="N9" s="354"/>
      <c r="O9" s="354"/>
    </row>
    <row r="10" spans="1:15" ht="16.2" thickBot="1" x14ac:dyDescent="0.35">
      <c r="A10" s="361" t="s">
        <v>5</v>
      </c>
      <c r="B10" s="362"/>
      <c r="C10" s="27"/>
      <c r="D10" s="27"/>
      <c r="E10" s="363">
        <f>E6+E8</f>
        <v>7600</v>
      </c>
      <c r="F10" s="364"/>
      <c r="G10" s="27"/>
      <c r="H10" s="27"/>
      <c r="I10" s="27"/>
      <c r="J10" s="27"/>
      <c r="K10" s="78"/>
      <c r="L10" s="83"/>
      <c r="M10" s="78"/>
      <c r="N10" s="83"/>
      <c r="O10" s="77"/>
    </row>
    <row r="11" spans="1:15" ht="16.2" thickBot="1" x14ac:dyDescent="0.35">
      <c r="A11" s="36"/>
      <c r="B11" s="27"/>
      <c r="C11" s="27"/>
      <c r="D11" s="27"/>
      <c r="E11" s="27"/>
      <c r="F11" s="27"/>
      <c r="G11" s="27"/>
      <c r="H11" s="27"/>
      <c r="I11" s="27"/>
      <c r="J11" s="27"/>
      <c r="K11" s="78"/>
      <c r="L11" s="83"/>
      <c r="M11" s="79"/>
      <c r="N11" s="78"/>
      <c r="O11" s="77"/>
    </row>
    <row r="12" spans="1:15" ht="16.2" thickBot="1" x14ac:dyDescent="0.35">
      <c r="A12" s="361" t="s">
        <v>6</v>
      </c>
      <c r="B12" s="362"/>
      <c r="C12" s="40">
        <v>0.06</v>
      </c>
      <c r="D12" s="27"/>
      <c r="E12" s="369">
        <f>E10*0.06</f>
        <v>456</v>
      </c>
      <c r="F12" s="370"/>
      <c r="G12" s="27"/>
      <c r="H12" s="27"/>
      <c r="I12" s="27"/>
      <c r="J12" s="27"/>
      <c r="K12" s="78"/>
      <c r="L12" s="83"/>
      <c r="M12" s="79"/>
      <c r="N12" s="78"/>
      <c r="O12" s="77"/>
    </row>
    <row r="13" spans="1:15" ht="16.2" thickBot="1" x14ac:dyDescent="0.35">
      <c r="A13" s="36"/>
      <c r="B13" s="27"/>
      <c r="C13" s="27"/>
      <c r="D13" s="27"/>
      <c r="E13" s="39"/>
      <c r="F13" s="39"/>
      <c r="G13" s="27"/>
      <c r="H13" s="27"/>
      <c r="I13" s="27"/>
      <c r="J13" s="27"/>
      <c r="K13" s="78"/>
      <c r="L13" s="83"/>
      <c r="M13" s="79"/>
      <c r="N13" s="78"/>
      <c r="O13" s="77"/>
    </row>
    <row r="14" spans="1:15" ht="16.2" thickBot="1" x14ac:dyDescent="0.35">
      <c r="A14" s="361" t="s">
        <v>7</v>
      </c>
      <c r="B14" s="362"/>
      <c r="C14" s="27"/>
      <c r="D14" s="27"/>
      <c r="E14" s="363">
        <f>E10-E12</f>
        <v>7144</v>
      </c>
      <c r="F14" s="364"/>
      <c r="G14" s="27"/>
      <c r="H14" s="27"/>
      <c r="I14" s="27"/>
      <c r="J14" s="27"/>
      <c r="K14" s="78"/>
      <c r="L14" s="83"/>
      <c r="M14" s="76"/>
      <c r="N14" s="75"/>
      <c r="O14" s="77"/>
    </row>
    <row r="15" spans="1:15" ht="15.6" x14ac:dyDescent="0.3">
      <c r="A15" s="36"/>
      <c r="B15" s="27"/>
      <c r="C15" s="27"/>
      <c r="D15" s="27"/>
      <c r="E15" s="27"/>
      <c r="F15" s="27"/>
      <c r="G15" s="27"/>
      <c r="H15" s="27"/>
      <c r="I15" s="27"/>
      <c r="J15" s="27"/>
      <c r="K15" s="75"/>
      <c r="L15" s="83"/>
      <c r="M15" s="75"/>
      <c r="N15" s="75"/>
      <c r="O15" s="77"/>
    </row>
    <row r="16" spans="1:15" ht="15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27"/>
      <c r="K16" s="27"/>
      <c r="L16" s="27"/>
      <c r="M16" s="27"/>
      <c r="N16" s="27"/>
      <c r="O16" s="27"/>
    </row>
    <row r="17" spans="1:16" ht="15" x14ac:dyDescent="0.25">
      <c r="A17" s="41" t="s">
        <v>79</v>
      </c>
      <c r="B17" s="27"/>
      <c r="C17" s="27"/>
      <c r="D17" s="27"/>
      <c r="E17" s="27"/>
      <c r="F17" s="41" t="s">
        <v>8</v>
      </c>
      <c r="G17" s="27"/>
      <c r="H17" s="27"/>
      <c r="I17" s="27"/>
      <c r="J17" s="27"/>
      <c r="K17" s="41" t="s">
        <v>9</v>
      </c>
      <c r="L17" s="27"/>
      <c r="M17" s="27"/>
      <c r="N17" s="27"/>
      <c r="O17" s="27"/>
    </row>
    <row r="18" spans="1:16" s="42" customFormat="1" ht="17.399999999999999" x14ac:dyDescent="0.3">
      <c r="B18" s="42">
        <f>E14</f>
        <v>7144</v>
      </c>
      <c r="G18" s="42">
        <v>0</v>
      </c>
      <c r="L18" s="42">
        <v>0</v>
      </c>
      <c r="P18" s="42">
        <f>SUM(A18:O18)</f>
        <v>7144</v>
      </c>
    </row>
    <row r="19" spans="1:16" ht="15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6" s="63" customFormat="1" ht="30" x14ac:dyDescent="0.25">
      <c r="A20" s="30" t="s">
        <v>10</v>
      </c>
      <c r="B20" s="30" t="s">
        <v>11</v>
      </c>
      <c r="C20" s="30" t="s">
        <v>12</v>
      </c>
      <c r="D20" s="31" t="s">
        <v>13</v>
      </c>
      <c r="E20" s="30" t="s">
        <v>14</v>
      </c>
      <c r="F20" s="30" t="s">
        <v>10</v>
      </c>
      <c r="G20" s="30" t="s">
        <v>11</v>
      </c>
      <c r="H20" s="30" t="s">
        <v>12</v>
      </c>
      <c r="I20" s="31" t="s">
        <v>13</v>
      </c>
      <c r="J20" s="30" t="s">
        <v>14</v>
      </c>
      <c r="K20" s="30" t="s">
        <v>10</v>
      </c>
      <c r="L20" s="30" t="s">
        <v>11</v>
      </c>
      <c r="M20" s="30" t="s">
        <v>12</v>
      </c>
      <c r="N20" s="31" t="s">
        <v>13</v>
      </c>
      <c r="O20" s="30" t="s">
        <v>14</v>
      </c>
    </row>
    <row r="21" spans="1:16" s="49" customFormat="1" ht="22.5" customHeight="1" x14ac:dyDescent="0.25">
      <c r="A21" s="228">
        <v>1</v>
      </c>
      <c r="B21" s="391" t="s">
        <v>166</v>
      </c>
      <c r="C21" s="393">
        <v>15.369</v>
      </c>
      <c r="D21" s="84">
        <f>B18*0.23</f>
        <v>1643.1200000000001</v>
      </c>
      <c r="E21" s="161"/>
      <c r="F21" s="228">
        <v>1</v>
      </c>
      <c r="G21" s="224"/>
      <c r="H21" s="160"/>
      <c r="I21" s="229"/>
      <c r="J21" s="161"/>
      <c r="K21" s="228">
        <v>1</v>
      </c>
      <c r="L21" s="224"/>
      <c r="M21" s="160"/>
      <c r="N21" s="229"/>
      <c r="O21" s="161"/>
    </row>
    <row r="22" spans="1:16" s="49" customFormat="1" ht="22.5" customHeight="1" x14ac:dyDescent="0.25">
      <c r="A22" s="230">
        <v>2</v>
      </c>
      <c r="B22" s="391" t="s">
        <v>167</v>
      </c>
      <c r="C22" s="393">
        <v>15.393000000000001</v>
      </c>
      <c r="D22" s="85">
        <f>B18*0.2</f>
        <v>1428.8000000000002</v>
      </c>
      <c r="E22" s="161"/>
      <c r="F22" s="230">
        <v>2</v>
      </c>
      <c r="G22" s="73"/>
      <c r="H22" s="165"/>
      <c r="I22" s="232"/>
      <c r="J22" s="231"/>
      <c r="K22" s="230">
        <v>2</v>
      </c>
      <c r="L22" s="73"/>
      <c r="M22" s="165"/>
      <c r="N22" s="232"/>
      <c r="O22" s="231"/>
    </row>
    <row r="23" spans="1:16" s="49" customFormat="1" ht="22.5" customHeight="1" x14ac:dyDescent="0.25">
      <c r="A23" s="230">
        <v>3</v>
      </c>
      <c r="B23" s="391" t="s">
        <v>168</v>
      </c>
      <c r="C23" s="393">
        <v>15.534000000000001</v>
      </c>
      <c r="D23" s="85">
        <f>B18*0.17</f>
        <v>1214.48</v>
      </c>
      <c r="E23" s="161"/>
      <c r="F23" s="230">
        <v>3</v>
      </c>
      <c r="G23" s="73"/>
      <c r="H23" s="165"/>
      <c r="I23" s="232"/>
      <c r="J23" s="231"/>
      <c r="K23" s="230">
        <v>3</v>
      </c>
      <c r="L23" s="73"/>
      <c r="M23" s="165"/>
      <c r="N23" s="232"/>
      <c r="O23" s="231"/>
    </row>
    <row r="24" spans="1:16" s="49" customFormat="1" ht="22.5" customHeight="1" x14ac:dyDescent="0.25">
      <c r="A24" s="230">
        <v>4</v>
      </c>
      <c r="B24" s="391" t="s">
        <v>169</v>
      </c>
      <c r="C24" s="399">
        <v>15.56</v>
      </c>
      <c r="D24" s="85">
        <f>B18*0.14</f>
        <v>1000.1600000000001</v>
      </c>
      <c r="E24" s="161"/>
      <c r="F24" s="230">
        <v>4</v>
      </c>
      <c r="G24" s="73"/>
      <c r="H24" s="165"/>
      <c r="I24" s="232"/>
      <c r="J24" s="231"/>
      <c r="K24" s="230">
        <v>4</v>
      </c>
      <c r="L24" s="73"/>
      <c r="M24" s="165"/>
      <c r="N24" s="232"/>
      <c r="O24" s="231"/>
    </row>
    <row r="25" spans="1:16" s="49" customFormat="1" ht="22.5" customHeight="1" x14ac:dyDescent="0.25">
      <c r="A25" s="230">
        <v>5</v>
      </c>
      <c r="B25" s="391" t="s">
        <v>170</v>
      </c>
      <c r="C25" s="393">
        <v>15.632</v>
      </c>
      <c r="D25" s="85">
        <f>B18*0.11</f>
        <v>785.84</v>
      </c>
      <c r="E25" s="231"/>
      <c r="F25" s="230">
        <v>5</v>
      </c>
      <c r="G25" s="73"/>
      <c r="H25" s="165"/>
      <c r="I25" s="233"/>
      <c r="J25" s="231"/>
      <c r="K25" s="230">
        <v>5</v>
      </c>
      <c r="L25" s="73"/>
      <c r="M25" s="165"/>
      <c r="N25" s="232"/>
      <c r="O25" s="231"/>
    </row>
    <row r="26" spans="1:16" s="49" customFormat="1" ht="22.5" customHeight="1" x14ac:dyDescent="0.25">
      <c r="A26" s="230">
        <v>6</v>
      </c>
      <c r="B26" s="391" t="s">
        <v>171</v>
      </c>
      <c r="C26" s="393">
        <v>15.725</v>
      </c>
      <c r="D26" s="85">
        <f>B18*0.08</f>
        <v>571.52</v>
      </c>
      <c r="E26" s="231"/>
      <c r="F26" s="230">
        <v>6</v>
      </c>
      <c r="G26" s="73"/>
      <c r="H26" s="165"/>
      <c r="I26" s="233"/>
      <c r="J26" s="231"/>
      <c r="K26" s="230">
        <v>6</v>
      </c>
      <c r="L26" s="73"/>
      <c r="M26" s="165"/>
      <c r="N26" s="232"/>
      <c r="O26" s="231"/>
    </row>
    <row r="27" spans="1:16" s="49" customFormat="1" ht="22.5" customHeight="1" x14ac:dyDescent="0.25">
      <c r="A27" s="230">
        <v>7</v>
      </c>
      <c r="B27" s="391" t="s">
        <v>172</v>
      </c>
      <c r="C27" s="393">
        <v>15.778</v>
      </c>
      <c r="D27" s="85">
        <f>B18*0.05</f>
        <v>357.20000000000005</v>
      </c>
      <c r="E27" s="231"/>
      <c r="F27" s="230">
        <v>7</v>
      </c>
      <c r="G27" s="73"/>
      <c r="H27" s="165"/>
      <c r="I27" s="233"/>
      <c r="J27" s="231"/>
      <c r="K27" s="230">
        <v>7</v>
      </c>
      <c r="L27" s="73"/>
      <c r="M27" s="165"/>
      <c r="N27" s="233"/>
      <c r="O27" s="231"/>
    </row>
    <row r="28" spans="1:16" s="49" customFormat="1" ht="22.5" customHeight="1" x14ac:dyDescent="0.25">
      <c r="A28" s="230">
        <v>8</v>
      </c>
      <c r="B28" s="391" t="s">
        <v>173</v>
      </c>
      <c r="C28" s="393">
        <v>15.877000000000001</v>
      </c>
      <c r="D28" s="85">
        <f>B18*0.02</f>
        <v>142.88</v>
      </c>
      <c r="E28" s="231"/>
      <c r="F28" s="230">
        <v>8</v>
      </c>
      <c r="G28" s="73"/>
      <c r="H28" s="165"/>
      <c r="I28" s="233"/>
      <c r="J28" s="231"/>
      <c r="K28" s="230">
        <v>8</v>
      </c>
      <c r="L28" s="73"/>
      <c r="M28" s="165"/>
      <c r="N28" s="233"/>
      <c r="O28" s="231"/>
    </row>
    <row r="29" spans="1:16" s="49" customFormat="1" ht="22.5" customHeight="1" x14ac:dyDescent="0.25">
      <c r="A29" s="230">
        <v>9</v>
      </c>
      <c r="B29" s="73"/>
      <c r="C29" s="165"/>
      <c r="D29" s="82"/>
      <c r="E29" s="231"/>
      <c r="F29" s="230">
        <v>9</v>
      </c>
      <c r="G29" s="73"/>
      <c r="H29" s="165"/>
      <c r="I29" s="233"/>
      <c r="J29" s="231"/>
      <c r="K29" s="230">
        <v>9</v>
      </c>
      <c r="L29" s="73"/>
      <c r="M29" s="165"/>
      <c r="N29" s="233"/>
      <c r="O29" s="231"/>
    </row>
    <row r="30" spans="1:16" s="49" customFormat="1" ht="22.5" customHeight="1" x14ac:dyDescent="0.25">
      <c r="A30" s="230">
        <v>10</v>
      </c>
      <c r="B30" s="73"/>
      <c r="C30" s="165"/>
      <c r="D30" s="82"/>
      <c r="E30" s="231"/>
      <c r="F30" s="230">
        <v>10</v>
      </c>
      <c r="G30" s="73"/>
      <c r="H30" s="165"/>
      <c r="I30" s="233"/>
      <c r="J30" s="231"/>
      <c r="K30" s="230">
        <v>10</v>
      </c>
      <c r="L30" s="73"/>
      <c r="M30" s="165"/>
      <c r="N30" s="233"/>
      <c r="O30" s="231"/>
    </row>
    <row r="31" spans="1:16" s="49" customFormat="1" ht="22.8" x14ac:dyDescent="0.25">
      <c r="A31" s="230">
        <v>11</v>
      </c>
      <c r="B31" s="73"/>
      <c r="C31" s="73"/>
      <c r="D31" s="82"/>
      <c r="E31" s="231"/>
      <c r="F31" s="230">
        <v>11</v>
      </c>
      <c r="G31" s="73"/>
      <c r="H31" s="73"/>
      <c r="I31" s="233"/>
      <c r="J31" s="231"/>
      <c r="K31" s="230">
        <v>11</v>
      </c>
      <c r="L31" s="73"/>
      <c r="M31" s="73"/>
      <c r="N31" s="233"/>
      <c r="O31" s="231"/>
    </row>
    <row r="32" spans="1:16" s="44" customFormat="1" ht="22.8" x14ac:dyDescent="0.4">
      <c r="A32" s="29">
        <v>12</v>
      </c>
      <c r="B32" s="52"/>
      <c r="C32" s="52"/>
      <c r="D32" s="81"/>
      <c r="E32" s="116"/>
      <c r="F32" s="29">
        <v>12</v>
      </c>
      <c r="G32" s="52"/>
      <c r="H32" s="52"/>
      <c r="I32" s="118"/>
      <c r="J32" s="116"/>
      <c r="K32" s="29">
        <v>12</v>
      </c>
      <c r="L32" s="52"/>
      <c r="M32" s="52"/>
      <c r="N32" s="118"/>
      <c r="O32" s="116"/>
    </row>
    <row r="33" spans="1:17" ht="17.399999999999999" x14ac:dyDescent="0.3">
      <c r="D33" s="45">
        <f>SUM(D21:D32)</f>
        <v>7144</v>
      </c>
      <c r="F33" s="27"/>
      <c r="I33" s="45">
        <f>SUM(I21:I32)</f>
        <v>0</v>
      </c>
      <c r="N33" s="45">
        <f>SUM(N21:N32)</f>
        <v>0</v>
      </c>
      <c r="P33" s="122">
        <f>SUM(A33:O33)</f>
        <v>7144</v>
      </c>
    </row>
    <row r="34" spans="1:17" s="46" customFormat="1" ht="12.75" customHeight="1" x14ac:dyDescent="0.25">
      <c r="A34" s="377"/>
      <c r="B34" s="377"/>
      <c r="C34" s="377"/>
      <c r="D34" s="377"/>
      <c r="E34" s="377"/>
      <c r="F34" s="377"/>
      <c r="G34" s="377"/>
      <c r="H34" s="377"/>
      <c r="I34" s="377"/>
      <c r="J34" s="377"/>
      <c r="K34" s="377"/>
      <c r="L34" s="377"/>
      <c r="M34" s="377"/>
      <c r="N34" s="377"/>
      <c r="O34" s="377"/>
      <c r="P34" s="47"/>
    </row>
    <row r="35" spans="1:17" s="46" customFormat="1" ht="12.75" customHeight="1" x14ac:dyDescent="0.25">
      <c r="A35" s="360" t="s">
        <v>15</v>
      </c>
      <c r="B35" s="360"/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04"/>
      <c r="Q35" s="304"/>
    </row>
    <row r="36" spans="1:17" s="46" customFormat="1" ht="12.75" customHeight="1" x14ac:dyDescent="0.25">
      <c r="A36" s="360" t="s">
        <v>100</v>
      </c>
      <c r="B36" s="360"/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04"/>
      <c r="Q36" s="304"/>
    </row>
    <row r="37" spans="1:17" s="46" customFormat="1" ht="12.75" customHeight="1" x14ac:dyDescent="0.25">
      <c r="A37" s="360" t="s">
        <v>101</v>
      </c>
      <c r="B37" s="360"/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04"/>
      <c r="Q37" s="304"/>
    </row>
    <row r="38" spans="1:17" s="46" customFormat="1" ht="12.75" customHeight="1" x14ac:dyDescent="0.25">
      <c r="A38" s="360" t="s">
        <v>102</v>
      </c>
      <c r="B38" s="360"/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</row>
    <row r="39" spans="1:17" s="46" customFormat="1" ht="12.75" customHeight="1" x14ac:dyDescent="0.25">
      <c r="A39" s="368" t="s">
        <v>103</v>
      </c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05"/>
      <c r="Q39" s="305"/>
    </row>
    <row r="40" spans="1:17" x14ac:dyDescent="0.25">
      <c r="A40" s="360" t="s">
        <v>104</v>
      </c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04"/>
      <c r="Q40" s="304"/>
    </row>
    <row r="41" spans="1:17" x14ac:dyDescent="0.25">
      <c r="A41" s="360" t="s">
        <v>105</v>
      </c>
      <c r="B41" s="360"/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360"/>
      <c r="O41" s="360"/>
      <c r="P41" s="304"/>
      <c r="Q41" s="304"/>
    </row>
  </sheetData>
  <mergeCells count="22">
    <mergeCell ref="A39:O39"/>
    <mergeCell ref="A34:O34"/>
    <mergeCell ref="A36:O36"/>
    <mergeCell ref="A35:O35"/>
    <mergeCell ref="A37:O37"/>
    <mergeCell ref="A38:Q38"/>
    <mergeCell ref="A40:O40"/>
    <mergeCell ref="A41:O41"/>
    <mergeCell ref="A1:B1"/>
    <mergeCell ref="A14:B14"/>
    <mergeCell ref="E14:F14"/>
    <mergeCell ref="A12:B12"/>
    <mergeCell ref="E12:F12"/>
    <mergeCell ref="A8:B8"/>
    <mergeCell ref="E8:F8"/>
    <mergeCell ref="A10:B10"/>
    <mergeCell ref="E10:F10"/>
    <mergeCell ref="A3:B3"/>
    <mergeCell ref="A5:B5"/>
    <mergeCell ref="A6:B6"/>
    <mergeCell ref="E6:F6"/>
    <mergeCell ref="C1:I1"/>
  </mergeCells>
  <phoneticPr fontId="0" type="noConversion"/>
  <printOptions horizontalCentered="1"/>
  <pageMargins left="0.12" right="0.12" top="0.25" bottom="0.25" header="0.5" footer="0.5"/>
  <pageSetup scale="75" orientation="landscape" r:id="rId1"/>
  <headerFooter scaleWithDoc="0"/>
  <colBreaks count="1" manualBreakCount="1">
    <brk id="15" max="1048575" man="1"/>
  </col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view="pageBreakPreview" topLeftCell="A22" zoomScale="90" zoomScaleNormal="100" zoomScaleSheetLayoutView="90" workbookViewId="0">
      <selection activeCell="D24" sqref="D24"/>
    </sheetView>
  </sheetViews>
  <sheetFormatPr defaultColWidth="9.109375" defaultRowHeight="13.2" x14ac:dyDescent="0.25"/>
  <cols>
    <col min="1" max="1" width="10.33203125" style="26" customWidth="1"/>
    <col min="2" max="2" width="33.33203125" style="26" customWidth="1"/>
    <col min="3" max="3" width="9.6640625" style="26" customWidth="1"/>
    <col min="4" max="4" width="11.6640625" style="26" customWidth="1"/>
    <col min="5" max="5" width="9.6640625" style="26" customWidth="1"/>
    <col min="6" max="6" width="6" style="26" customWidth="1"/>
    <col min="7" max="7" width="15.5546875" style="26" customWidth="1"/>
    <col min="8" max="8" width="8.109375" style="26" customWidth="1"/>
    <col min="9" max="9" width="10.33203125" style="26" customWidth="1"/>
    <col min="10" max="10" width="8.88671875" style="26" customWidth="1"/>
    <col min="11" max="11" width="6" style="26" customWidth="1"/>
    <col min="12" max="12" width="20.6640625" style="26" customWidth="1"/>
    <col min="13" max="13" width="9.6640625" style="26" customWidth="1"/>
    <col min="14" max="14" width="11.6640625" style="26" customWidth="1"/>
    <col min="15" max="15" width="9.6640625" style="26" customWidth="1"/>
    <col min="16" max="16" width="11.5546875" style="26" bestFit="1" customWidth="1"/>
    <col min="17" max="16384" width="9.109375" style="26"/>
  </cols>
  <sheetData>
    <row r="1" spans="1:15" s="59" customFormat="1" ht="22.8" x14ac:dyDescent="0.4">
      <c r="A1" s="366" t="s">
        <v>65</v>
      </c>
      <c r="B1" s="366"/>
      <c r="C1" s="367" t="s">
        <v>110</v>
      </c>
      <c r="D1" s="367"/>
      <c r="E1" s="367"/>
      <c r="F1" s="367"/>
      <c r="G1" s="367"/>
      <c r="H1" s="367"/>
      <c r="I1" s="367"/>
      <c r="K1" s="74"/>
      <c r="L1" s="74"/>
      <c r="M1" s="80"/>
      <c r="N1" s="74"/>
      <c r="O1" s="74"/>
    </row>
    <row r="2" spans="1:15" ht="13.8" x14ac:dyDescent="0.3">
      <c r="K2" s="75"/>
      <c r="L2" s="83"/>
      <c r="M2" s="78"/>
      <c r="N2" s="83"/>
      <c r="O2" s="75"/>
    </row>
    <row r="3" spans="1:15" ht="21" customHeight="1" x14ac:dyDescent="0.4">
      <c r="A3" s="365" t="s">
        <v>0</v>
      </c>
      <c r="B3" s="361"/>
      <c r="C3" s="32" t="s">
        <v>18</v>
      </c>
      <c r="D3" s="33"/>
      <c r="E3" s="33"/>
      <c r="F3" s="33"/>
      <c r="G3" s="33"/>
      <c r="H3" s="27"/>
      <c r="I3" s="27"/>
      <c r="J3" s="27"/>
      <c r="K3" s="75"/>
      <c r="L3" s="83"/>
      <c r="M3" s="78"/>
      <c r="N3" s="83"/>
      <c r="O3" s="77"/>
    </row>
    <row r="4" spans="1:15" ht="15.6" customHeight="1" thickBot="1" x14ac:dyDescent="0.3">
      <c r="A4" s="27"/>
      <c r="B4" s="27"/>
      <c r="C4" s="27"/>
      <c r="D4" s="27"/>
      <c r="E4" s="27"/>
      <c r="F4" s="27"/>
      <c r="G4" s="27"/>
      <c r="H4" s="27"/>
      <c r="I4" s="354"/>
      <c r="J4" s="354"/>
      <c r="K4" s="354"/>
      <c r="L4" s="354"/>
      <c r="M4" s="354"/>
      <c r="N4" s="354"/>
      <c r="O4" s="354"/>
    </row>
    <row r="5" spans="1:15" ht="15.6" customHeight="1" thickBot="1" x14ac:dyDescent="0.3">
      <c r="A5" s="361" t="s">
        <v>1</v>
      </c>
      <c r="B5" s="362"/>
      <c r="C5" s="34">
        <v>9</v>
      </c>
      <c r="D5" s="27"/>
      <c r="E5" s="27"/>
      <c r="F5" s="27"/>
      <c r="G5" s="27"/>
      <c r="H5" s="27"/>
      <c r="I5" s="354"/>
      <c r="J5" s="354"/>
      <c r="K5" s="354"/>
      <c r="L5" s="354"/>
      <c r="M5" s="354"/>
      <c r="N5" s="354"/>
      <c r="O5" s="354"/>
    </row>
    <row r="6" spans="1:15" ht="15.6" customHeight="1" thickBot="1" x14ac:dyDescent="0.3">
      <c r="A6" s="361" t="s">
        <v>2</v>
      </c>
      <c r="B6" s="361"/>
      <c r="C6" s="35">
        <v>100</v>
      </c>
      <c r="D6" s="28" t="s">
        <v>3</v>
      </c>
      <c r="E6" s="369">
        <f>SUM(C5*C6)</f>
        <v>900</v>
      </c>
      <c r="F6" s="364"/>
      <c r="G6" s="27"/>
      <c r="H6" s="27"/>
      <c r="I6" s="354"/>
      <c r="J6" s="354"/>
      <c r="K6" s="354"/>
      <c r="L6" s="354"/>
      <c r="M6" s="354"/>
      <c r="N6" s="354"/>
      <c r="O6" s="354"/>
    </row>
    <row r="7" spans="1:15" ht="15.6" customHeight="1" thickBot="1" x14ac:dyDescent="0.3">
      <c r="A7" s="36"/>
      <c r="B7" s="36"/>
      <c r="C7" s="37">
        <f>A2*0.3</f>
        <v>0</v>
      </c>
      <c r="D7" s="28"/>
      <c r="E7" s="38"/>
      <c r="F7" s="39"/>
      <c r="G7" s="27"/>
      <c r="H7" s="27"/>
      <c r="I7" s="354"/>
      <c r="J7" s="354"/>
      <c r="K7" s="354"/>
      <c r="L7" s="354"/>
      <c r="M7" s="354"/>
      <c r="N7" s="354"/>
      <c r="O7" s="354"/>
    </row>
    <row r="8" spans="1:15" ht="15.6" customHeight="1" thickBot="1" x14ac:dyDescent="0.3">
      <c r="A8" s="361" t="s">
        <v>4</v>
      </c>
      <c r="B8" s="362"/>
      <c r="C8" s="40"/>
      <c r="D8" s="27"/>
      <c r="E8" s="363">
        <v>5000</v>
      </c>
      <c r="F8" s="364"/>
      <c r="G8" s="27"/>
      <c r="H8" s="27"/>
      <c r="I8" s="354"/>
      <c r="J8" s="354"/>
      <c r="K8" s="354"/>
      <c r="L8" s="354"/>
      <c r="M8" s="354"/>
      <c r="N8" s="354"/>
      <c r="O8" s="354"/>
    </row>
    <row r="9" spans="1:15" ht="15.6" customHeight="1" thickBot="1" x14ac:dyDescent="0.3">
      <c r="A9" s="36"/>
      <c r="B9" s="27"/>
      <c r="C9" s="40"/>
      <c r="D9" s="27"/>
      <c r="E9" s="39"/>
      <c r="F9" s="39"/>
      <c r="G9" s="27"/>
      <c r="H9" s="27"/>
      <c r="I9" s="354"/>
      <c r="J9" s="354"/>
      <c r="K9" s="354"/>
      <c r="L9" s="354"/>
      <c r="M9" s="354"/>
      <c r="N9" s="354"/>
      <c r="O9" s="354"/>
    </row>
    <row r="10" spans="1:15" ht="16.2" thickBot="1" x14ac:dyDescent="0.35">
      <c r="A10" s="361" t="s">
        <v>5</v>
      </c>
      <c r="B10" s="362"/>
      <c r="C10" s="27"/>
      <c r="D10" s="27"/>
      <c r="E10" s="363">
        <f>E6+E8</f>
        <v>5900</v>
      </c>
      <c r="F10" s="364"/>
      <c r="G10" s="27"/>
      <c r="H10" s="27"/>
      <c r="I10" s="27"/>
      <c r="J10" s="27"/>
      <c r="K10" s="78"/>
      <c r="L10" s="83"/>
      <c r="M10" s="78"/>
      <c r="N10" s="83"/>
      <c r="O10" s="77"/>
    </row>
    <row r="11" spans="1:15" ht="16.2" thickBot="1" x14ac:dyDescent="0.35">
      <c r="A11" s="36"/>
      <c r="B11" s="27"/>
      <c r="C11" s="27"/>
      <c r="D11" s="27"/>
      <c r="E11" s="27"/>
      <c r="F11" s="27"/>
      <c r="G11" s="27"/>
      <c r="H11" s="27"/>
      <c r="I11" s="27"/>
      <c r="J11" s="27"/>
      <c r="K11" s="78"/>
      <c r="L11" s="83"/>
      <c r="M11" s="79"/>
      <c r="N11" s="78"/>
      <c r="O11" s="77"/>
    </row>
    <row r="12" spans="1:15" ht="16.2" thickBot="1" x14ac:dyDescent="0.35">
      <c r="A12" s="361" t="s">
        <v>6</v>
      </c>
      <c r="B12" s="362"/>
      <c r="C12" s="40">
        <v>0.06</v>
      </c>
      <c r="D12" s="27"/>
      <c r="E12" s="369">
        <f>E10*0.06</f>
        <v>354</v>
      </c>
      <c r="F12" s="370"/>
      <c r="G12" s="27"/>
      <c r="H12" s="27"/>
      <c r="I12" s="27"/>
      <c r="J12" s="27"/>
      <c r="K12" s="78"/>
      <c r="L12" s="83"/>
      <c r="M12" s="79"/>
      <c r="N12" s="78"/>
      <c r="O12" s="77"/>
    </row>
    <row r="13" spans="1:15" ht="16.2" thickBot="1" x14ac:dyDescent="0.35">
      <c r="A13" s="36"/>
      <c r="B13" s="27"/>
      <c r="C13" s="27"/>
      <c r="D13" s="27"/>
      <c r="E13" s="39"/>
      <c r="F13" s="39"/>
      <c r="G13" s="27"/>
      <c r="H13" s="27"/>
      <c r="I13" s="27"/>
      <c r="J13" s="27"/>
      <c r="K13" s="78"/>
      <c r="L13" s="83"/>
      <c r="M13" s="79"/>
      <c r="N13" s="78"/>
      <c r="O13" s="77"/>
    </row>
    <row r="14" spans="1:15" ht="16.2" thickBot="1" x14ac:dyDescent="0.35">
      <c r="A14" s="361" t="s">
        <v>7</v>
      </c>
      <c r="B14" s="362"/>
      <c r="C14" s="27"/>
      <c r="D14" s="27"/>
      <c r="E14" s="363">
        <f>E10-E12</f>
        <v>5546</v>
      </c>
      <c r="F14" s="364"/>
      <c r="G14" s="27"/>
      <c r="H14" s="27"/>
      <c r="I14" s="27"/>
      <c r="J14" s="27"/>
      <c r="K14" s="78"/>
      <c r="L14" s="83"/>
      <c r="M14" s="76"/>
      <c r="N14" s="75"/>
      <c r="O14" s="77"/>
    </row>
    <row r="15" spans="1:15" ht="15.6" x14ac:dyDescent="0.3">
      <c r="A15" s="36"/>
      <c r="B15" s="27"/>
      <c r="C15" s="27"/>
      <c r="D15" s="27"/>
      <c r="E15" s="27"/>
      <c r="F15" s="27"/>
      <c r="G15" s="27"/>
      <c r="H15" s="27"/>
      <c r="I15" s="27"/>
      <c r="J15" s="27"/>
      <c r="K15" s="75"/>
      <c r="L15" s="83"/>
      <c r="M15" s="75"/>
      <c r="N15" s="75"/>
      <c r="O15" s="77"/>
    </row>
    <row r="16" spans="1:15" ht="15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27"/>
      <c r="K16" s="27"/>
      <c r="L16" s="27"/>
      <c r="M16" s="27"/>
      <c r="N16" s="27"/>
      <c r="O16" s="27"/>
    </row>
    <row r="17" spans="1:16" ht="15" x14ac:dyDescent="0.25">
      <c r="A17" s="41" t="s">
        <v>79</v>
      </c>
      <c r="B17" s="27"/>
      <c r="C17" s="27"/>
      <c r="D17" s="27"/>
      <c r="E17" s="27"/>
      <c r="F17" s="41" t="s">
        <v>8</v>
      </c>
      <c r="G17" s="27"/>
      <c r="H17" s="27"/>
      <c r="I17" s="27"/>
      <c r="J17" s="27"/>
      <c r="K17" s="41" t="s">
        <v>9</v>
      </c>
      <c r="L17" s="27"/>
      <c r="M17" s="27"/>
      <c r="N17" s="27"/>
      <c r="O17" s="27"/>
    </row>
    <row r="18" spans="1:16" s="42" customFormat="1" ht="17.399999999999999" x14ac:dyDescent="0.3">
      <c r="B18" s="42">
        <f>E14</f>
        <v>5546</v>
      </c>
      <c r="G18" s="42">
        <v>0</v>
      </c>
      <c r="L18" s="42">
        <v>0</v>
      </c>
      <c r="P18" s="42">
        <f>SUM(A18:O18)</f>
        <v>5546</v>
      </c>
    </row>
    <row r="19" spans="1:16" ht="15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6" s="63" customFormat="1" ht="30" x14ac:dyDescent="0.25">
      <c r="A20" s="30" t="s">
        <v>10</v>
      </c>
      <c r="B20" s="30" t="s">
        <v>11</v>
      </c>
      <c r="C20" s="30" t="s">
        <v>44</v>
      </c>
      <c r="D20" s="31" t="s">
        <v>13</v>
      </c>
      <c r="E20" s="30" t="s">
        <v>14</v>
      </c>
      <c r="F20" s="30" t="s">
        <v>10</v>
      </c>
      <c r="G20" s="30" t="s">
        <v>11</v>
      </c>
      <c r="H20" s="30" t="s">
        <v>44</v>
      </c>
      <c r="I20" s="31" t="s">
        <v>13</v>
      </c>
      <c r="J20" s="30" t="s">
        <v>14</v>
      </c>
      <c r="K20" s="30" t="s">
        <v>10</v>
      </c>
      <c r="L20" s="30" t="s">
        <v>11</v>
      </c>
      <c r="M20" s="30" t="s">
        <v>44</v>
      </c>
      <c r="N20" s="31" t="s">
        <v>13</v>
      </c>
      <c r="O20" s="30" t="s">
        <v>14</v>
      </c>
    </row>
    <row r="21" spans="1:16" s="204" customFormat="1" ht="22.8" x14ac:dyDescent="0.4">
      <c r="A21" s="202">
        <v>1</v>
      </c>
      <c r="B21" s="391" t="s">
        <v>176</v>
      </c>
      <c r="C21" s="393">
        <v>82</v>
      </c>
      <c r="D21" s="86">
        <f>B18*0.23</f>
        <v>1275.5800000000002</v>
      </c>
      <c r="E21" s="121"/>
      <c r="F21" s="202">
        <v>1</v>
      </c>
      <c r="G21" s="117"/>
      <c r="H21" s="54"/>
      <c r="I21" s="203"/>
      <c r="J21" s="121"/>
      <c r="K21" s="202">
        <v>1</v>
      </c>
      <c r="L21" s="117"/>
      <c r="M21" s="54"/>
      <c r="N21" s="203"/>
      <c r="O21" s="121"/>
    </row>
    <row r="22" spans="1:16" s="204" customFormat="1" ht="22.8" x14ac:dyDescent="0.4">
      <c r="A22" s="30">
        <f>A21+1</f>
        <v>2</v>
      </c>
      <c r="B22" s="391" t="s">
        <v>177</v>
      </c>
      <c r="C22" s="393">
        <v>81</v>
      </c>
      <c r="D22" s="87">
        <f>B18*0.2</f>
        <v>1109.2</v>
      </c>
      <c r="E22" s="205"/>
      <c r="F22" s="30">
        <v>2</v>
      </c>
      <c r="G22" s="58"/>
      <c r="H22" s="56"/>
      <c r="I22" s="206"/>
      <c r="J22" s="205"/>
      <c r="K22" s="30">
        <v>2</v>
      </c>
      <c r="L22" s="58"/>
      <c r="M22" s="56"/>
      <c r="N22" s="206"/>
      <c r="O22" s="205"/>
    </row>
    <row r="23" spans="1:16" s="204" customFormat="1" ht="22.8" x14ac:dyDescent="0.4">
      <c r="A23" s="30">
        <f t="shared" ref="A23:A32" si="0">A22+1</f>
        <v>3</v>
      </c>
      <c r="B23" s="391" t="s">
        <v>178</v>
      </c>
      <c r="C23" s="393">
        <v>75</v>
      </c>
      <c r="D23" s="87">
        <f>B18*0.17</f>
        <v>942.82</v>
      </c>
      <c r="E23" s="205"/>
      <c r="F23" s="30">
        <v>3</v>
      </c>
      <c r="G23" s="58"/>
      <c r="H23" s="56"/>
      <c r="I23" s="206"/>
      <c r="J23" s="205"/>
      <c r="K23" s="30">
        <v>3</v>
      </c>
      <c r="L23" s="58"/>
      <c r="M23" s="56"/>
      <c r="N23" s="206"/>
      <c r="O23" s="205"/>
    </row>
    <row r="24" spans="1:16" s="204" customFormat="1" ht="22.8" x14ac:dyDescent="0.4">
      <c r="A24" s="30">
        <f t="shared" si="0"/>
        <v>4</v>
      </c>
      <c r="B24" s="391" t="s">
        <v>179</v>
      </c>
      <c r="C24" s="393">
        <v>73</v>
      </c>
      <c r="D24" s="87">
        <f>B18*0.14</f>
        <v>776.44</v>
      </c>
      <c r="E24" s="205"/>
      <c r="F24" s="30">
        <v>4</v>
      </c>
      <c r="G24" s="58"/>
      <c r="H24" s="56"/>
      <c r="I24" s="206"/>
      <c r="J24" s="205"/>
      <c r="K24" s="30">
        <v>4</v>
      </c>
      <c r="L24" s="58"/>
      <c r="M24" s="56"/>
      <c r="N24" s="206"/>
      <c r="O24" s="205"/>
    </row>
    <row r="25" spans="1:16" s="204" customFormat="1" ht="22.8" x14ac:dyDescent="0.4">
      <c r="A25" s="30">
        <f t="shared" si="0"/>
        <v>5</v>
      </c>
      <c r="B25" s="391" t="s">
        <v>114</v>
      </c>
      <c r="C25" s="393">
        <v>70</v>
      </c>
      <c r="D25" s="87">
        <f>B18*0.11</f>
        <v>610.06000000000006</v>
      </c>
      <c r="E25" s="205"/>
      <c r="F25" s="30">
        <v>5</v>
      </c>
      <c r="G25" s="58"/>
      <c r="H25" s="56"/>
      <c r="I25" s="207"/>
      <c r="J25" s="205"/>
      <c r="K25" s="30">
        <v>5</v>
      </c>
      <c r="L25" s="58"/>
      <c r="M25" s="56"/>
      <c r="N25" s="206"/>
      <c r="O25" s="205"/>
    </row>
    <row r="26" spans="1:16" s="204" customFormat="1" ht="22.8" x14ac:dyDescent="0.4">
      <c r="A26" s="30">
        <f t="shared" si="0"/>
        <v>6</v>
      </c>
      <c r="B26" s="391" t="s">
        <v>180</v>
      </c>
      <c r="C26" s="393">
        <v>58</v>
      </c>
      <c r="D26" s="87">
        <f>B18*0.08</f>
        <v>443.68</v>
      </c>
      <c r="E26" s="205"/>
      <c r="F26" s="30">
        <v>6</v>
      </c>
      <c r="G26" s="58"/>
      <c r="H26" s="56"/>
      <c r="I26" s="207"/>
      <c r="J26" s="205"/>
      <c r="K26" s="30">
        <v>6</v>
      </c>
      <c r="L26" s="58"/>
      <c r="M26" s="56"/>
      <c r="N26" s="206"/>
      <c r="O26" s="205"/>
    </row>
    <row r="27" spans="1:16" s="204" customFormat="1" ht="22.8" x14ac:dyDescent="0.4">
      <c r="A27" s="30">
        <f t="shared" si="0"/>
        <v>7</v>
      </c>
      <c r="B27" s="246" t="s">
        <v>181</v>
      </c>
      <c r="C27" s="56"/>
      <c r="D27" s="87">
        <v>194.11</v>
      </c>
      <c r="E27" s="205"/>
      <c r="F27" s="30">
        <v>7</v>
      </c>
      <c r="G27" s="58"/>
      <c r="H27" s="56"/>
      <c r="I27" s="207"/>
      <c r="J27" s="205"/>
      <c r="K27" s="30">
        <v>7</v>
      </c>
      <c r="L27" s="58"/>
      <c r="M27" s="56"/>
      <c r="N27" s="207"/>
      <c r="O27" s="205"/>
    </row>
    <row r="28" spans="1:16" s="204" customFormat="1" ht="22.8" x14ac:dyDescent="0.4">
      <c r="A28" s="30">
        <f t="shared" si="0"/>
        <v>8</v>
      </c>
      <c r="B28" s="246" t="s">
        <v>117</v>
      </c>
      <c r="C28" s="56"/>
      <c r="D28" s="87">
        <v>194.11</v>
      </c>
      <c r="E28" s="205"/>
      <c r="F28" s="30">
        <v>8</v>
      </c>
      <c r="G28" s="58"/>
      <c r="H28" s="56"/>
      <c r="I28" s="207"/>
      <c r="J28" s="205"/>
      <c r="K28" s="30">
        <v>8</v>
      </c>
      <c r="L28" s="58"/>
      <c r="M28" s="56"/>
      <c r="N28" s="207"/>
      <c r="O28" s="205"/>
    </row>
    <row r="29" spans="1:16" s="204" customFormat="1" ht="22.8" x14ac:dyDescent="0.4">
      <c r="A29" s="30">
        <f t="shared" si="0"/>
        <v>9</v>
      </c>
      <c r="B29" s="246"/>
      <c r="C29" s="56"/>
      <c r="D29" s="87"/>
      <c r="E29" s="205"/>
      <c r="F29" s="30">
        <v>9</v>
      </c>
      <c r="G29" s="247"/>
      <c r="H29" s="56"/>
      <c r="I29" s="207"/>
      <c r="J29" s="205"/>
      <c r="K29" s="30">
        <v>9</v>
      </c>
      <c r="L29" s="58"/>
      <c r="M29" s="56"/>
      <c r="N29" s="207"/>
      <c r="O29" s="205"/>
    </row>
    <row r="30" spans="1:16" s="204" customFormat="1" ht="22.8" x14ac:dyDescent="0.4">
      <c r="A30" s="30">
        <f t="shared" si="0"/>
        <v>10</v>
      </c>
      <c r="B30" s="246"/>
      <c r="C30" s="56"/>
      <c r="D30" s="87"/>
      <c r="E30" s="205"/>
      <c r="F30" s="30">
        <v>10</v>
      </c>
      <c r="G30" s="247"/>
      <c r="H30" s="56"/>
      <c r="I30" s="207"/>
      <c r="J30" s="205"/>
      <c r="K30" s="30">
        <v>10</v>
      </c>
      <c r="L30" s="58"/>
      <c r="M30" s="56"/>
      <c r="N30" s="207"/>
      <c r="O30" s="205"/>
    </row>
    <row r="31" spans="1:16" s="204" customFormat="1" ht="22.8" x14ac:dyDescent="0.4">
      <c r="A31" s="30">
        <f t="shared" si="0"/>
        <v>11</v>
      </c>
      <c r="B31" s="246"/>
      <c r="C31" s="58"/>
      <c r="D31" s="87"/>
      <c r="E31" s="205"/>
      <c r="F31" s="30">
        <v>11</v>
      </c>
      <c r="G31" s="247"/>
      <c r="H31" s="58"/>
      <c r="I31" s="207"/>
      <c r="J31" s="205"/>
      <c r="K31" s="30">
        <v>11</v>
      </c>
      <c r="L31" s="58"/>
      <c r="M31" s="58"/>
      <c r="N31" s="207"/>
      <c r="O31" s="205"/>
    </row>
    <row r="32" spans="1:16" s="204" customFormat="1" ht="22.8" x14ac:dyDescent="0.4">
      <c r="A32" s="30">
        <f t="shared" si="0"/>
        <v>12</v>
      </c>
      <c r="B32" s="246"/>
      <c r="C32" s="58"/>
      <c r="D32" s="87"/>
      <c r="E32" s="205"/>
      <c r="F32" s="30">
        <v>12</v>
      </c>
      <c r="G32" s="58"/>
      <c r="H32" s="58"/>
      <c r="I32" s="207"/>
      <c r="J32" s="205"/>
      <c r="K32" s="30">
        <v>12</v>
      </c>
      <c r="L32" s="58"/>
      <c r="M32" s="58"/>
      <c r="N32" s="207"/>
      <c r="O32" s="205"/>
    </row>
    <row r="33" spans="1:16" ht="17.399999999999999" x14ac:dyDescent="0.3">
      <c r="D33" s="45">
        <f>SUM(D21:D32)</f>
        <v>5546.0000000000009</v>
      </c>
      <c r="F33" s="27"/>
      <c r="I33" s="45">
        <f>SUM(I21:I32)</f>
        <v>0</v>
      </c>
      <c r="N33" s="45">
        <f>SUM(N21:N32)</f>
        <v>0</v>
      </c>
      <c r="P33" s="122">
        <f>SUM(A33:O33)</f>
        <v>5546.0000000000009</v>
      </c>
    </row>
    <row r="34" spans="1:16" s="46" customFormat="1" ht="12.75" customHeight="1" x14ac:dyDescent="0.25">
      <c r="A34" s="377"/>
      <c r="B34" s="377"/>
      <c r="C34" s="377"/>
      <c r="D34" s="377"/>
      <c r="E34" s="377"/>
      <c r="F34" s="377"/>
      <c r="G34" s="377"/>
      <c r="H34" s="377"/>
      <c r="I34" s="377"/>
      <c r="J34" s="377"/>
      <c r="K34" s="377"/>
      <c r="L34" s="377"/>
      <c r="M34" s="377"/>
      <c r="N34" s="377"/>
      <c r="O34" s="377"/>
      <c r="P34" s="47"/>
    </row>
    <row r="35" spans="1:16" s="46" customFormat="1" ht="12.75" customHeight="1" x14ac:dyDescent="0.25">
      <c r="A35" s="377" t="s">
        <v>15</v>
      </c>
      <c r="B35" s="377"/>
      <c r="C35" s="377"/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7"/>
      <c r="O35" s="377"/>
      <c r="P35" s="123">
        <f>P18-P33</f>
        <v>0</v>
      </c>
    </row>
    <row r="36" spans="1:16" s="46" customFormat="1" ht="12.75" customHeight="1" x14ac:dyDescent="0.25">
      <c r="A36" s="378" t="s">
        <v>66</v>
      </c>
      <c r="B36" s="378"/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47"/>
    </row>
    <row r="37" spans="1:16" s="46" customFormat="1" ht="12.75" customHeight="1" x14ac:dyDescent="0.25">
      <c r="A37" s="378" t="s">
        <v>68</v>
      </c>
      <c r="B37" s="377"/>
      <c r="C37" s="377"/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77"/>
    </row>
    <row r="38" spans="1:16" s="46" customFormat="1" ht="12.75" customHeight="1" x14ac:dyDescent="0.25">
      <c r="A38" s="379" t="s">
        <v>43</v>
      </c>
      <c r="B38" s="379"/>
      <c r="C38" s="379"/>
      <c r="D38" s="379"/>
      <c r="E38" s="379"/>
      <c r="F38" s="379"/>
      <c r="G38" s="379"/>
      <c r="H38" s="379"/>
      <c r="I38" s="379"/>
      <c r="J38" s="379"/>
      <c r="K38" s="379"/>
      <c r="L38" s="379"/>
      <c r="M38" s="379"/>
      <c r="N38" s="379"/>
      <c r="O38" s="379"/>
      <c r="P38" s="47"/>
    </row>
    <row r="39" spans="1:16" s="46" customFormat="1" ht="12.75" customHeight="1" x14ac:dyDescent="0.25">
      <c r="A39" s="377" t="s">
        <v>67</v>
      </c>
      <c r="B39" s="377"/>
      <c r="C39" s="377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</row>
    <row r="49" spans="2:3" x14ac:dyDescent="0.25">
      <c r="B49" s="50">
        <f>999*0.4</f>
        <v>399.6</v>
      </c>
    </row>
    <row r="50" spans="2:3" x14ac:dyDescent="0.25">
      <c r="B50" s="50">
        <f>999*0.3</f>
        <v>299.7</v>
      </c>
    </row>
    <row r="51" spans="2:3" x14ac:dyDescent="0.25">
      <c r="B51" s="50">
        <f>999*0.2</f>
        <v>199.8</v>
      </c>
      <c r="C51" s="26">
        <v>150</v>
      </c>
    </row>
    <row r="52" spans="2:3" x14ac:dyDescent="0.25">
      <c r="B52" s="50">
        <f>999*0.1</f>
        <v>99.9</v>
      </c>
    </row>
  </sheetData>
  <mergeCells count="20">
    <mergeCell ref="A1:B1"/>
    <mergeCell ref="A10:B10"/>
    <mergeCell ref="E10:F10"/>
    <mergeCell ref="A12:B12"/>
    <mergeCell ref="E12:F12"/>
    <mergeCell ref="A3:B3"/>
    <mergeCell ref="A5:B5"/>
    <mergeCell ref="A6:B6"/>
    <mergeCell ref="E6:F6"/>
    <mergeCell ref="A8:B8"/>
    <mergeCell ref="E8:F8"/>
    <mergeCell ref="C1:I1"/>
    <mergeCell ref="A37:O37"/>
    <mergeCell ref="A38:O38"/>
    <mergeCell ref="A39:O39"/>
    <mergeCell ref="A14:B14"/>
    <mergeCell ref="E14:F14"/>
    <mergeCell ref="A34:O34"/>
    <mergeCell ref="A35:O35"/>
    <mergeCell ref="A36:O36"/>
  </mergeCells>
  <printOptions horizontalCentered="1"/>
  <pageMargins left="0.12" right="0.12" top="0.25" bottom="0.25" header="0.5" footer="0.5"/>
  <pageSetup scale="75" orientation="landscape" r:id="rId1"/>
  <headerFooter scaleWithDoc="0"/>
  <colBreaks count="1" manualBreakCount="1">
    <brk id="15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19</vt:i4>
      </vt:variant>
    </vt:vector>
  </HeadingPairs>
  <TitlesOfParts>
    <vt:vector size="36" baseType="lpstr">
      <vt:lpstr>All Indian Rodeo</vt:lpstr>
      <vt:lpstr>Bareback</vt:lpstr>
      <vt:lpstr>Steer Wrestling</vt:lpstr>
      <vt:lpstr>Breakaway</vt:lpstr>
      <vt:lpstr>Saddle Bronc</vt:lpstr>
      <vt:lpstr>Calf Roping</vt:lpstr>
      <vt:lpstr>Open Teams</vt:lpstr>
      <vt:lpstr>Barrel Racing</vt:lpstr>
      <vt:lpstr>Bull Riding</vt:lpstr>
      <vt:lpstr>Sr. Breakaway</vt:lpstr>
      <vt:lpstr>Jr. Breakaway</vt:lpstr>
      <vt:lpstr>Sr. Team Roping</vt:lpstr>
      <vt:lpstr>Jr. Barrel Racing</vt:lpstr>
      <vt:lpstr>Jr. Bull Riding</vt:lpstr>
      <vt:lpstr>RESULTS</vt:lpstr>
      <vt:lpstr>STOCK FEES</vt:lpstr>
      <vt:lpstr>SANCTION FEE</vt:lpstr>
      <vt:lpstr>'All Indian Rodeo'!Print_Area</vt:lpstr>
      <vt:lpstr>Bareback!Print_Area</vt:lpstr>
      <vt:lpstr>'Barrel Racing'!Print_Area</vt:lpstr>
      <vt:lpstr>Breakaway!Print_Area</vt:lpstr>
      <vt:lpstr>'Bull Riding'!Print_Area</vt:lpstr>
      <vt:lpstr>'Calf Roping'!Print_Area</vt:lpstr>
      <vt:lpstr>'Jr. Barrel Racing'!Print_Area</vt:lpstr>
      <vt:lpstr>'Jr. Breakaway'!Print_Area</vt:lpstr>
      <vt:lpstr>'Jr. Bull Riding'!Print_Area</vt:lpstr>
      <vt:lpstr>'Open Teams'!Print_Area</vt:lpstr>
      <vt:lpstr>RESULTS!Print_Area</vt:lpstr>
      <vt:lpstr>'Saddle Bronc'!Print_Area</vt:lpstr>
      <vt:lpstr>'SANCTION FEE'!Print_Area</vt:lpstr>
      <vt:lpstr>'Sr. Breakaway'!Print_Area</vt:lpstr>
      <vt:lpstr>'Sr. Team Roping'!Print_Area</vt:lpstr>
      <vt:lpstr>'Steer Wrestling'!Print_Area</vt:lpstr>
      <vt:lpstr>'STOCK FEES'!Print_Area</vt:lpstr>
      <vt:lpstr>'All Indian Rodeo'!Print_Titles</vt:lpstr>
      <vt:lpstr>'STOCK FEES'!Print_Titles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</dc:creator>
  <cp:lastModifiedBy>Reddy, Amanda Marie (IHS/ABR/RBH)</cp:lastModifiedBy>
  <cp:lastPrinted>2023-02-15T04:30:54Z</cp:lastPrinted>
  <dcterms:created xsi:type="dcterms:W3CDTF">2014-03-21T02:23:38Z</dcterms:created>
  <dcterms:modified xsi:type="dcterms:W3CDTF">2023-02-15T04:32:55Z</dcterms:modified>
</cp:coreProperties>
</file>